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kvasha/Desktop/Минэк/НЦЭ/Проекты_Работы/2020/ГЗ_Оценка потенциала и эффективности мероприятий/Разработка прочих документов по ГЗ/Калькуляторы/"/>
    </mc:Choice>
  </mc:AlternateContent>
  <xr:revisionPtr revIDLastSave="0" documentId="13_ncr:1_{5978733B-82FA-C849-95B2-B85B7D04A5CB}" xr6:coauthVersionLast="45" xr6:coauthVersionMax="45" xr10:uidLastSave="{00000000-0000-0000-0000-000000000000}"/>
  <workbookProtection workbookAlgorithmName="SHA-512" workbookHashValue="OFZYURFMlTqixx9klJd3Wl7KkcDQ36BRvjIRMnyVBgeWyJneOTcB85dK2Bvcn422Ai9knRwM7Bn21KySMZSeNw==" workbookSaltValue="ibuBF16iMTsM80NMk29OnQ==" workbookSpinCount="100000" lockStructure="1"/>
  <bookViews>
    <workbookView xWindow="0" yWindow="460" windowWidth="27320" windowHeight="14140" tabRatio="925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36" l="1"/>
  <c r="B22" i="39"/>
  <c r="B67" i="36"/>
  <c r="B9" i="38"/>
  <c r="C8" i="38"/>
  <c r="J10" i="40" l="1"/>
  <c r="S557" i="33"/>
  <c r="I32" i="42"/>
  <c r="B32" i="42" s="1"/>
  <c r="B21" i="39"/>
  <c r="E32" i="42" l="1"/>
  <c r="D32" i="42"/>
  <c r="C32" i="42"/>
  <c r="H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F32" i="42" l="1"/>
  <c r="G32" i="42"/>
  <c r="B10" i="37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3" i="27"/>
  <c r="G12" i="27"/>
  <c r="G10" i="27"/>
  <c r="G9" i="27"/>
  <c r="G8" i="27"/>
  <c r="G7" i="27"/>
  <c r="G6" i="27"/>
  <c r="G5" i="27"/>
  <c r="C30" i="27" l="1"/>
  <c r="I28" i="42"/>
  <c r="I26" i="42"/>
  <c r="H26" i="42" l="1"/>
  <c r="F26" i="42"/>
  <c r="G26" i="42"/>
  <c r="F28" i="42"/>
  <c r="H28" i="42"/>
  <c r="G28" i="42"/>
  <c r="B26" i="42"/>
  <c r="S15" i="28" s="1"/>
  <c r="B28" i="42"/>
  <c r="AA19" i="28" s="1"/>
  <c r="E28" i="42"/>
  <c r="C28" i="42"/>
  <c r="D28" i="42"/>
  <c r="K28" i="42" s="1"/>
  <c r="D26" i="42"/>
  <c r="K26" i="42" s="1"/>
  <c r="E26" i="42"/>
  <c r="C26" i="42"/>
  <c r="C5" i="38"/>
  <c r="C4" i="36"/>
  <c r="C5" i="37"/>
  <c r="C5" i="35"/>
  <c r="C5" i="34"/>
  <c r="AA7" i="28" l="1"/>
  <c r="AA9" i="28"/>
  <c r="U10" i="28"/>
  <c r="U21" i="28"/>
  <c r="S10" i="28"/>
  <c r="S22" i="28"/>
  <c r="S21" i="28"/>
  <c r="S18" i="28"/>
  <c r="S20" i="28"/>
  <c r="Y25" i="28"/>
  <c r="Y7" i="28"/>
  <c r="Y22" i="28"/>
  <c r="Y6" i="28"/>
  <c r="Y24" i="28"/>
  <c r="S13" i="28"/>
  <c r="Y14" i="28"/>
  <c r="Y15" i="28"/>
  <c r="S11" i="28"/>
  <c r="Y26" i="28"/>
  <c r="S23" i="28"/>
  <c r="Y19" i="28"/>
  <c r="S12" i="28"/>
  <c r="S19" i="28"/>
  <c r="S8" i="28"/>
  <c r="S17" i="28"/>
  <c r="Y9" i="28"/>
  <c r="Y8" i="28"/>
  <c r="S25" i="28"/>
  <c r="Y17" i="28"/>
  <c r="S7" i="28"/>
  <c r="S14" i="28"/>
  <c r="Y20" i="28"/>
  <c r="Y10" i="28"/>
  <c r="Y23" i="28"/>
  <c r="Y12" i="28"/>
  <c r="S24" i="28"/>
  <c r="S6" i="28"/>
  <c r="Y18" i="28"/>
  <c r="Y21" i="28"/>
  <c r="Y11" i="28"/>
  <c r="Y13" i="28"/>
  <c r="S9" i="28"/>
  <c r="S26" i="28"/>
  <c r="U6" i="28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71" i="40"/>
  <c r="I33" i="42" s="1"/>
  <c r="I31" i="42"/>
  <c r="B31" i="42" s="1"/>
  <c r="B68" i="36"/>
  <c r="I29" i="42" s="1"/>
  <c r="C14" i="27"/>
  <c r="C16" i="27" s="1"/>
  <c r="F29" i="42" l="1"/>
  <c r="G29" i="42"/>
  <c r="H29" i="42"/>
  <c r="C31" i="42"/>
  <c r="F31" i="42"/>
  <c r="G31" i="42"/>
  <c r="E31" i="42"/>
  <c r="H31" i="42"/>
  <c r="H30" i="42"/>
  <c r="F30" i="42"/>
  <c r="G30" i="42"/>
  <c r="B29" i="42"/>
  <c r="E29" i="42"/>
  <c r="J29" i="42" s="1"/>
  <c r="D29" i="42"/>
  <c r="K29" i="42" s="1"/>
  <c r="C29" i="42"/>
  <c r="A36" i="42"/>
  <c r="D31" i="42"/>
  <c r="K31" i="42" s="1"/>
  <c r="AC7" i="28"/>
  <c r="E33" i="42"/>
  <c r="J33" i="42" s="1"/>
  <c r="C33" i="42"/>
  <c r="D33" i="42"/>
  <c r="C30" i="42"/>
  <c r="I27" i="42"/>
  <c r="A29" i="33"/>
  <c r="J28" i="42"/>
  <c r="G27" i="42" l="1"/>
  <c r="H27" i="42"/>
  <c r="F27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E27" i="42"/>
  <c r="D27" i="42"/>
  <c r="K27" i="42" s="1"/>
  <c r="C27" i="42"/>
  <c r="B34" i="42" s="1"/>
  <c r="B27" i="42"/>
  <c r="J32" i="42" l="1"/>
  <c r="Z15" i="28"/>
  <c r="T13" i="28"/>
  <c r="T12" i="28"/>
  <c r="T7" i="28"/>
  <c r="T6" i="28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T23" i="28"/>
  <c r="T20" i="28"/>
  <c r="Z17" i="28"/>
  <c r="C559" i="33"/>
  <c r="J9" i="40" l="1"/>
  <c r="J11" i="40"/>
  <c r="J12" i="40"/>
  <c r="J13" i="40"/>
  <c r="J14" i="40"/>
  <c r="J8" i="40"/>
  <c r="B33" i="42" s="1"/>
  <c r="B9" i="34"/>
  <c r="H33" i="42" l="1"/>
  <c r="G33" i="42" s="1"/>
  <c r="N26" i="28"/>
  <c r="N25" i="28"/>
  <c r="N24" i="28"/>
  <c r="N20" i="28"/>
  <c r="N14" i="28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44" i="42" s="1"/>
  <c r="AB14" i="28"/>
  <c r="AB23" i="28"/>
  <c r="V6" i="28"/>
  <c r="AB15" i="28"/>
  <c r="AB7" i="28"/>
  <c r="AB6" i="28"/>
  <c r="N6" i="28"/>
  <c r="N7" i="28"/>
  <c r="N8" i="28"/>
  <c r="N9" i="28"/>
  <c r="N10" i="28"/>
  <c r="N11" i="28"/>
  <c r="N12" i="28"/>
  <c r="N13" i="28"/>
  <c r="AF13" i="28" s="1"/>
  <c r="N15" i="28"/>
  <c r="N16" i="28"/>
  <c r="AF16" i="28" s="1"/>
  <c r="N17" i="28"/>
  <c r="N18" i="28"/>
  <c r="N19" i="28"/>
  <c r="N21" i="28"/>
  <c r="N22" i="28"/>
  <c r="N23" i="28"/>
  <c r="AF8" i="28" l="1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F189" i="23" l="1"/>
  <c r="F134" i="23" s="1"/>
  <c r="E189" i="23"/>
  <c r="E134" i="23" s="1"/>
  <c r="F134" i="25"/>
  <c r="F69" i="26"/>
  <c r="E189" i="26"/>
  <c r="E134" i="26" s="1"/>
  <c r="E69" i="26"/>
  <c r="F189" i="26"/>
  <c r="F134" i="26" s="1"/>
  <c r="F2" i="23" l="1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B464" i="22" l="1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C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C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C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C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 shapeId="0" xr:uid="{00000000-0006-0000-1C00-000005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D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D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D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D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 shapeId="0" xr:uid="{00000000-0006-0000-1D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E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E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 shapeId="0" xr:uid="{00000000-0006-0000-1E00-000003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 shapeId="0" xr:uid="{00000000-0006-0000-1E00-000004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<sst xmlns="http://schemas.openxmlformats.org/spreadsheetml/2006/main" count="10218" uniqueCount="1024">
  <si>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</si>
  <si>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</si>
  <si>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</si>
  <si>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</si>
  <si>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</si>
  <si>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</si>
  <si>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</si>
  <si>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</si>
  <si>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</si>
  <si>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</si>
  <si>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</si>
  <si>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</si>
  <si>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</si>
  <si>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</si>
  <si>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</si>
  <si>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</si>
  <si>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</si>
  <si>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</si>
  <si>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</si>
  <si>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</si>
  <si>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</si>
  <si>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</si>
  <si>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</si>
  <si>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</si>
  <si>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</si>
  <si>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</si>
  <si>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</si>
  <si>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</si>
  <si>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</si>
  <si>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</si>
  <si>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</si>
  <si>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</si>
  <si>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</si>
  <si>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</si>
  <si>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</si>
  <si>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</si>
  <si>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</si>
  <si>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</si>
  <si>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</si>
  <si>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</si>
  <si>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</si>
  <si>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</si>
  <si>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</si>
  <si>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</si>
  <si>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</si>
  <si>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</si>
  <si>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</si>
  <si>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</si>
  <si>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</si>
  <si>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</si>
  <si>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</si>
  <si>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</si>
  <si>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</si>
  <si>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</si>
  <si>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</si>
  <si>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</si>
  <si>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</si>
  <si>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</si>
  <si>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</si>
  <si>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</si>
  <si>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</si>
  <si>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</si>
  <si>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</si>
  <si>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</si>
  <si>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</si>
  <si>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</si>
  <si>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</si>
  <si>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</si>
  <si>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</si>
  <si>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</si>
  <si>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</si>
  <si>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</si>
  <si>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</si>
  <si>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</si>
  <si>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</si>
  <si>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</si>
  <si>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</si>
  <si>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</si>
  <si>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</si>
  <si>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</si>
  <si>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</si>
  <si>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</si>
  <si>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</si>
  <si>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</si>
  <si>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</si>
  <si>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</si>
  <si>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</si>
  <si>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</si>
  <si>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</si>
  <si>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</si>
  <si>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</si>
  <si>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</si>
  <si>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</si>
  <si>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</si>
  <si>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</si>
  <si>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</si>
  <si>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</si>
  <si>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</si>
  <si>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</si>
  <si>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</si>
  <si>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</si>
  <si>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</si>
  <si>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</si>
  <si>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</si>
  <si>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</si>
  <si>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</si>
  <si>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</si>
  <si>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</si>
  <si>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</si>
  <si>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</si>
  <si>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</si>
  <si>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</si>
  <si>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</si>
  <si>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</si>
  <si>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</si>
  <si>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</si>
  <si>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</si>
  <si>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</si>
  <si>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</si>
  <si>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</si>
  <si>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</si>
  <si>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</si>
  <si>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</si>
  <si>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</si>
  <si>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</si>
  <si>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</si>
  <si>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</si>
  <si>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</si>
  <si>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</si>
  <si>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</si>
  <si>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</si>
  <si>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</si>
  <si>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</si>
  <si>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</si>
  <si>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</si>
  <si>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</si>
  <si>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</si>
  <si>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</si>
  <si>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</si>
  <si>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</si>
  <si>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</si>
  <si>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</si>
  <si>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</si>
  <si>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</si>
  <si>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</si>
  <si>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</si>
  <si>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</si>
  <si>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</si>
  <si>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</si>
  <si>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</si>
  <si>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</si>
  <si>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</si>
  <si>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</si>
  <si>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</si>
  <si>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</si>
  <si>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</si>
  <si>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</si>
  <si>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</si>
  <si>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</si>
  <si>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</si>
  <si>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</si>
  <si>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</si>
  <si>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Полезная площадь, м2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</si>
  <si>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</si>
  <si>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</si>
  <si>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</si>
  <si>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</si>
  <si>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</si>
  <si>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</si>
  <si>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</si>
  <si>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</si>
  <si>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</si>
  <si>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</si>
  <si>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</si>
  <si>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</si>
  <si>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</si>
  <si>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</si>
  <si>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12+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</si>
  <si>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</si>
  <si>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</si>
  <si>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</si>
  <si>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</si>
  <si>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</si>
  <si>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</si>
  <si>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</si>
  <si>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</si>
  <si>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</si>
  <si>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</si>
  <si>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</si>
  <si>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</si>
  <si>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</si>
  <si>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</si>
  <si>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</si>
  <si>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</si>
  <si>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</si>
  <si>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</si>
  <si>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</si>
  <si>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</si>
  <si>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</si>
  <si>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</si>
  <si>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</si>
  <si>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</si>
  <si>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</si>
  <si>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</si>
  <si>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</si>
  <si>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</si>
  <si>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</si>
  <si>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</si>
  <si>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</si>
  <si>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</si>
  <si>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</si>
  <si>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</si>
  <si>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</si>
  <si>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</si>
  <si>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</si>
  <si>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</si>
  <si>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</si>
  <si>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</si>
  <si>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</si>
  <si>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</si>
  <si>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</si>
  <si>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</si>
  <si>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</si>
  <si>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</si>
  <si>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</si>
  <si>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</si>
  <si>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</si>
  <si>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</si>
  <si>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</si>
  <si>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</si>
  <si>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</si>
  <si>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</si>
  <si>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</si>
  <si>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</si>
  <si>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</si>
  <si>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</si>
  <si>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</si>
  <si>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</si>
  <si>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</si>
  <si>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</si>
  <si>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</si>
  <si>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</si>
  <si>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</si>
  <si>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</si>
  <si>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</si>
  <si>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</si>
  <si>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</si>
  <si>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</si>
  <si>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</si>
  <si>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</si>
  <si>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</si>
  <si>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</si>
  <si>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</si>
  <si>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</si>
  <si>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</si>
  <si>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</si>
  <si>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</si>
  <si>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</si>
  <si>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</si>
  <si>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</si>
  <si>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</si>
  <si>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</si>
  <si>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</si>
  <si>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</si>
  <si>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</si>
  <si>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</si>
  <si>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</si>
  <si>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</si>
  <si>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</si>
  <si>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</si>
  <si>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</si>
  <si>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</si>
  <si>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</si>
  <si>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</si>
  <si>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</si>
  <si>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</si>
  <si>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</si>
  <si>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</si>
  <si>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</si>
  <si>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</si>
  <si>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</si>
  <si>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</si>
  <si>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</si>
  <si>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</si>
  <si>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</si>
  <si>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</si>
  <si>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</si>
  <si>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</si>
  <si>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</si>
  <si>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</si>
  <si>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</si>
  <si>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</si>
  <si>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</si>
  <si>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</si>
  <si>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</si>
  <si>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</si>
  <si>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</si>
  <si>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</si>
  <si>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</si>
  <si>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</si>
  <si>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</si>
  <si>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</si>
  <si>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</si>
  <si>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</si>
  <si>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</si>
  <si>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</si>
  <si>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</si>
  <si>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</si>
  <si>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</si>
  <si>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</si>
  <si>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</si>
  <si>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</si>
  <si>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</si>
  <si>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</si>
  <si>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</si>
  <si>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</si>
  <si>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</si>
  <si>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</si>
  <si>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</si>
  <si>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</si>
  <si>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</si>
  <si>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</si>
  <si>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</si>
  <si>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</si>
  <si>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</si>
  <si>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</si>
  <si>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</si>
  <si>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</si>
  <si>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</si>
  <si>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</si>
  <si>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</si>
  <si>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</si>
  <si>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</si>
  <si>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</si>
  <si>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</si>
  <si>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</si>
  <si>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</si>
  <si>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</si>
  <si>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</si>
  <si>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</si>
  <si>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</si>
  <si>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</si>
  <si>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</si>
  <si>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</si>
  <si>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</si>
  <si>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</si>
  <si>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</si>
  <si>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</si>
  <si>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</si>
  <si>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</si>
  <si>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</si>
  <si>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</si>
  <si>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</si>
  <si>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</si>
  <si>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</si>
  <si>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</si>
  <si>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</si>
  <si>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</si>
  <si>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</si>
  <si>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</si>
  <si>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</si>
  <si>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</si>
  <si>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</si>
  <si>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</si>
  <si>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</si>
  <si>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</si>
  <si>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</si>
  <si>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</si>
  <si>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</si>
  <si>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</si>
  <si>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</si>
  <si>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</si>
  <si>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</si>
  <si>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</si>
  <si>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</si>
  <si>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</si>
  <si>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</si>
  <si>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</si>
  <si>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</si>
  <si>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</si>
  <si>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</si>
  <si>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</si>
  <si>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</si>
  <si>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</si>
  <si>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</si>
  <si>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</si>
  <si>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</si>
  <si>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</si>
  <si>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</si>
  <si>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</si>
  <si>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</si>
  <si>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</si>
  <si>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</si>
  <si>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</si>
  <si>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</si>
  <si>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</si>
  <si>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</si>
  <si>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</si>
  <si>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</si>
  <si>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</si>
  <si>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</si>
  <si>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</si>
  <si>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</si>
  <si>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</si>
  <si>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</si>
  <si>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</si>
  <si>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</si>
  <si>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</si>
  <si>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</si>
  <si>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</si>
  <si>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</si>
  <si>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</si>
  <si>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</si>
  <si>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</si>
  <si>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</si>
  <si>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</si>
  <si>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</si>
  <si>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</si>
  <si>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</si>
  <si>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</si>
  <si>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</si>
  <si>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</si>
  <si>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</si>
  <si>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</si>
  <si>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</si>
  <si>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</si>
  <si>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</si>
  <si>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</si>
  <si>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</si>
  <si>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</si>
  <si>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</si>
  <si>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</si>
  <si>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</si>
  <si>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</si>
  <si>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</si>
  <si>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</si>
  <si>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</si>
  <si>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</si>
  <si>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</si>
  <si>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</si>
  <si>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</si>
  <si>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</si>
  <si>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</si>
  <si>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</si>
  <si>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</si>
  <si>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</si>
  <si>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</si>
  <si>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</si>
  <si>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</si>
  <si>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</si>
  <si>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</si>
  <si>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</si>
  <si>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</si>
  <si>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</si>
  <si>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</si>
  <si>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</si>
  <si>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</si>
  <si>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</si>
  <si>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</si>
  <si>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</si>
  <si>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</si>
  <si>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</si>
  <si>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</si>
  <si>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</si>
  <si>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</si>
  <si>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</si>
  <si>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</si>
  <si>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</si>
  <si>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</si>
  <si>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</si>
  <si>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</si>
  <si>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</si>
  <si>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</si>
  <si>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</si>
  <si>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</si>
  <si>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</si>
  <si>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</si>
  <si>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</si>
  <si>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</si>
  <si>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</si>
  <si>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</si>
  <si>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</si>
  <si>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</si>
  <si>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</si>
  <si>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</si>
  <si>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</si>
  <si>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</si>
  <si>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</si>
  <si>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</si>
  <si>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</si>
  <si>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</si>
  <si>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</si>
  <si>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</si>
  <si>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</si>
  <si>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</si>
  <si>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</si>
  <si>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</si>
  <si>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</si>
  <si>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</si>
  <si>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</si>
  <si>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</si>
  <si>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</si>
  <si>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</si>
  <si>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</si>
  <si>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</si>
  <si>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</si>
  <si>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</si>
  <si>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</si>
  <si>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</si>
  <si>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</si>
  <si>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</si>
  <si>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</si>
  <si>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</si>
  <si>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</si>
  <si>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</si>
  <si>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</si>
  <si>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</si>
  <si>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</si>
  <si>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</si>
  <si>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</si>
  <si>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</si>
  <si>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</si>
  <si>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</si>
  <si>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</si>
  <si>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</si>
  <si>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</si>
  <si>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</si>
  <si>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</si>
  <si>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</si>
  <si>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</si>
  <si>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</si>
  <si>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</si>
  <si>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</si>
  <si>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</si>
  <si>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</si>
  <si>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</si>
  <si>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</si>
  <si>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</si>
  <si>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</si>
  <si>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</si>
  <si>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</si>
  <si>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</si>
  <si>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</si>
  <si>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</si>
  <si>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</si>
  <si>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</si>
  <si>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</si>
  <si>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</si>
  <si>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</si>
  <si>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</si>
  <si>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</si>
  <si>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</si>
  <si>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</si>
  <si>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</si>
  <si>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</si>
  <si>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</si>
  <si>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</si>
  <si>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</si>
  <si>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</si>
  <si>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</si>
  <si>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</si>
  <si>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</si>
  <si>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</si>
  <si>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</si>
  <si>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</si>
  <si>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</si>
  <si>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</si>
  <si>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</si>
  <si>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</si>
  <si>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</si>
  <si>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</si>
  <si>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</si>
  <si>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</si>
  <si>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</si>
  <si>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</si>
  <si>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</si>
  <si>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</si>
  <si>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</si>
  <si>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</si>
  <si>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</si>
  <si>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</si>
  <si>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</si>
  <si>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</si>
  <si>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</si>
  <si>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</si>
  <si>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</si>
  <si>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</si>
  <si>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</si>
  <si>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</si>
  <si>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</si>
  <si>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</si>
  <si>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</si>
  <si>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</si>
  <si>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</si>
  <si>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</si>
  <si>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</si>
  <si>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</si>
  <si>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</si>
  <si>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</si>
  <si>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</si>
  <si>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</si>
  <si>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</si>
  <si>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</si>
  <si>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</si>
  <si>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</si>
  <si>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</si>
  <si>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</si>
  <si>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</si>
  <si>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</si>
  <si>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</si>
  <si>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</si>
  <si>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</si>
  <si>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</si>
  <si>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</si>
  <si>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</si>
  <si>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</si>
  <si>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</si>
  <si>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</si>
  <si>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</si>
  <si>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</si>
  <si>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</si>
  <si>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</si>
  <si>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</si>
  <si>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</si>
  <si>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</si>
  <si>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</si>
  <si>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</si>
  <si>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</si>
  <si>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</si>
  <si>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</si>
  <si>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</si>
  <si>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</si>
  <si>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</si>
  <si>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</si>
  <si>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</si>
  <si>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</si>
  <si>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</si>
  <si>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</si>
  <si>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</si>
  <si>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</si>
  <si>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</si>
  <si>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</si>
  <si>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</si>
  <si>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</si>
  <si>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</si>
  <si>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</si>
  <si>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</si>
  <si>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</si>
  <si>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</si>
  <si>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</si>
  <si>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</si>
  <si>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</si>
  <si>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</si>
  <si>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</si>
  <si>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</si>
  <si>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</si>
  <si>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</si>
  <si>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</si>
  <si>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</si>
  <si>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</si>
  <si>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</si>
  <si>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</si>
  <si>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</si>
  <si>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</si>
  <si>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</si>
  <si>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</si>
  <si>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</si>
  <si>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</si>
  <si>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</si>
  <si>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</si>
  <si>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</si>
  <si>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</si>
  <si>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</si>
  <si>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</si>
  <si>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</si>
  <si>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</si>
  <si>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</si>
  <si>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</si>
  <si>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</si>
  <si>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</si>
  <si>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</si>
  <si>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</si>
  <si>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</si>
  <si>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</si>
  <si>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</si>
  <si>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</si>
  <si>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</si>
  <si>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</si>
  <si>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</si>
  <si>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</si>
  <si>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</si>
  <si>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</si>
  <si>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</si>
  <si>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</si>
  <si>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</si>
  <si>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</si>
  <si>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</si>
  <si>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</si>
  <si>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</si>
  <si>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</si>
  <si>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</si>
  <si>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</si>
  <si>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</si>
  <si>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</si>
  <si>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</si>
  <si>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</si>
  <si>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</si>
  <si>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</si>
  <si>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</si>
  <si>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</si>
  <si>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</si>
  <si>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</si>
  <si>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</si>
  <si>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</si>
  <si>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</si>
  <si>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</si>
  <si>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</si>
  <si>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</si>
  <si>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</si>
  <si>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</si>
  <si>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</si>
  <si>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</si>
  <si>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</si>
  <si>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</si>
  <si>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</si>
  <si>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</si>
  <si>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</si>
  <si>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</si>
  <si>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</si>
  <si>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</si>
  <si>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</si>
  <si>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</si>
  <si>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</si>
  <si>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</si>
  <si>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</si>
  <si>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</si>
  <si>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</si>
  <si>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</si>
  <si>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</si>
  <si>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</si>
  <si>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</si>
  <si>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</si>
  <si>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</si>
  <si>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</si>
  <si>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</si>
  <si>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</si>
  <si>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</si>
  <si>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</si>
  <si>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</si>
  <si>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</si>
  <si>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</si>
  <si>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</si>
  <si>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</si>
  <si>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</si>
  <si>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</si>
  <si>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</si>
  <si>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</si>
  <si>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</si>
  <si>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</si>
  <si>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</si>
  <si>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</si>
  <si>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</si>
  <si>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</si>
  <si>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</si>
  <si>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</si>
  <si>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</si>
  <si>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</si>
  <si>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</si>
  <si>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</si>
  <si>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</si>
  <si>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</si>
  <si>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</si>
  <si>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</si>
  <si>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</si>
  <si>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</si>
  <si>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</si>
  <si>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</si>
  <si>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</si>
  <si>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</si>
  <si>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</si>
  <si>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</si>
  <si>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</si>
  <si>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</si>
  <si>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</si>
  <si>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</si>
  <si>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</si>
  <si>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</si>
  <si>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</si>
  <si>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</si>
  <si>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</si>
  <si>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</si>
  <si>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</si>
  <si>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</si>
  <si>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</si>
  <si>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</si>
  <si>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</si>
  <si>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</si>
  <si>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</si>
  <si>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</si>
  <si>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</si>
  <si>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</si>
  <si>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</si>
  <si>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</si>
  <si>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</si>
  <si>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</si>
  <si>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</si>
  <si>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</si>
  <si>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</si>
  <si>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</si>
  <si>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</si>
  <si>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</si>
  <si>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</si>
  <si>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</si>
  <si>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</si>
  <si>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</si>
  <si>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</si>
  <si>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</si>
  <si>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</si>
  <si>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</si>
  <si>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</si>
  <si>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</si>
  <si>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</si>
  <si>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</si>
  <si>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</si>
  <si>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</si>
  <si>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</si>
  <si>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</si>
  <si>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</si>
  <si>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</si>
  <si>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</si>
  <si>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</si>
  <si>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</si>
  <si>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</si>
  <si>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</si>
  <si>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</si>
  <si>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</si>
  <si>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</si>
  <si>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</si>
  <si>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</si>
  <si>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</si>
  <si>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</si>
  <si>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</si>
  <si>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</si>
  <si>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</si>
  <si>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</si>
  <si>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</si>
  <si>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</si>
  <si>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</si>
  <si>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</si>
  <si>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</si>
  <si>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</si>
  <si>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</si>
  <si>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</si>
  <si>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</si>
  <si>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</si>
  <si>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</si>
  <si>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</si>
  <si>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</si>
  <si>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</si>
  <si>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</si>
  <si>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</si>
  <si>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</si>
  <si>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</si>
  <si>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</si>
  <si>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</si>
  <si>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</si>
  <si>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</si>
  <si>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</si>
  <si>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</si>
  <si>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</si>
  <si>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</si>
  <si>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</si>
  <si>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</si>
  <si>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</si>
  <si>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</si>
  <si>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</si>
  <si>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</si>
  <si>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</si>
  <si>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</si>
  <si>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</si>
  <si>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</si>
  <si>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</si>
  <si>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</si>
  <si>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</si>
  <si>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</si>
  <si>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</si>
  <si>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</si>
  <si>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</si>
  <si>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</si>
  <si>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централизованного газоснабжения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</si>
  <si>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</si>
  <si>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</si>
  <si>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</si>
  <si>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</si>
  <si>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</si>
  <si>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</si>
  <si>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</si>
  <si>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</si>
  <si>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</si>
  <si>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</si>
  <si>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</si>
  <si>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</si>
  <si>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</si>
  <si>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</si>
  <si>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</si>
  <si>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</si>
  <si>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</si>
  <si>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</si>
  <si>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</si>
  <si>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</si>
  <si>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</si>
  <si>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</si>
  <si>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</si>
  <si>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</si>
  <si>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</si>
  <si>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</si>
  <si>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</si>
  <si>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</si>
  <si>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</si>
  <si>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</si>
  <si>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</si>
  <si>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</si>
  <si>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</si>
  <si>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</si>
  <si>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</si>
  <si>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</si>
  <si>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</si>
  <si>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</si>
  <si>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</si>
  <si>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</si>
  <si>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</si>
  <si>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</si>
  <si>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</si>
  <si>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</si>
  <si>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</si>
  <si>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</si>
  <si>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</si>
  <si>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</si>
  <si>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</si>
  <si>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</si>
  <si>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</si>
  <si>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</si>
  <si>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</si>
  <si>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</si>
  <si>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</si>
  <si>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</si>
  <si>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</si>
  <si>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</si>
  <si>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</si>
  <si>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</si>
  <si>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</si>
  <si>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</si>
  <si>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</si>
  <si>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</si>
  <si>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1 смена – 8 часов в сутки; 1,5 смены – 11-12 часов в сутки</t>
  </si>
  <si>
    <t>3.2/5.2</t>
  </si>
  <si>
    <t>2/4</t>
  </si>
  <si>
    <t>4.7/6.7</t>
  </si>
  <si>
    <t>№ пункта Декларации для ГО/для Ф</t>
  </si>
  <si>
    <t xml:space="preserve"> 4.2/6.2</t>
  </si>
  <si>
    <t xml:space="preserve"> 4.5/6.5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</si>
  <si>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</si>
  <si>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</si>
  <si>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</si>
  <si>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</si>
  <si>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</si>
  <si>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</si>
  <si>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</si>
  <si>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</si>
  <si>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</si>
  <si>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</si>
  <si>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</si>
  <si>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</si>
  <si>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</si>
  <si>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</si>
  <si>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</si>
  <si>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</si>
  <si>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</si>
  <si>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</si>
  <si>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</si>
  <si>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</si>
  <si>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</si>
  <si>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</si>
  <si>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</si>
  <si>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</si>
  <si>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</si>
  <si>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</si>
  <si>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</si>
  <si>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</si>
  <si>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</si>
  <si>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</si>
  <si>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</si>
  <si>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</si>
  <si>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</si>
  <si>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</si>
  <si>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</si>
  <si>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</si>
  <si>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</si>
  <si>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</si>
  <si>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</si>
  <si>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</si>
  <si>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</si>
  <si>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</si>
  <si>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</si>
  <si>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</si>
  <si>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</si>
  <si>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</si>
  <si>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>Впишите полезную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</si>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</sst>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40" fillId="0" borderId="0" applyNumberFormat="0" applyFill="0" applyBorder="0" applyAlignment="0" applyProtection="0"/>
  </cellStyleXfs>
  <cellXfs count="570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2" applyBorder="1"/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6" fillId="0" borderId="0" xfId="2" applyFont="1" applyBorder="1"/>
    <xf numFmtId="0" fontId="19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justify" vertical="center"/>
    </xf>
    <xf numFmtId="0" fontId="3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25" fillId="0" borderId="0" xfId="2" applyFont="1" applyBorder="1"/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6" fillId="0" borderId="0" xfId="2" applyBorder="1" applyAlignment="1"/>
    <xf numFmtId="0" fontId="6" fillId="0" borderId="0" xfId="2" applyFill="1" applyBorder="1"/>
    <xf numFmtId="2" fontId="6" fillId="0" borderId="0" xfId="2" applyNumberForma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0" xfId="0" quotePrefix="1" applyFont="1" applyFill="1" applyBorder="1"/>
    <xf numFmtId="166" fontId="14" fillId="3" borderId="0" xfId="0" applyNumberFormat="1" applyFont="1" applyFill="1" applyBorder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4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ont="1" applyFill="1" applyBorder="1" applyAlignment="1" applyProtection="1">
      <protection hidden="1"/>
    </xf>
    <xf numFmtId="0" fontId="5" fillId="12" borderId="46" xfId="4" applyFont="1" applyFill="1" applyBorder="1" applyAlignment="1" applyProtection="1">
      <protection hidden="1"/>
    </xf>
    <xf numFmtId="0" fontId="35" fillId="0" borderId="46" xfId="4" applyFont="1" applyBorder="1" applyAlignment="1" applyProtection="1">
      <protection hidden="1"/>
    </xf>
    <xf numFmtId="0" fontId="35" fillId="0" borderId="52" xfId="4" applyFont="1" applyBorder="1" applyAlignment="1" applyProtection="1">
      <protection hidden="1"/>
    </xf>
    <xf numFmtId="0" fontId="36" fillId="0" borderId="45" xfId="6" applyNumberFormat="1" applyFont="1" applyBorder="1" applyAlignment="1" applyProtection="1">
      <protection hidden="1"/>
    </xf>
    <xf numFmtId="0" fontId="36" fillId="0" borderId="9" xfId="6" applyNumberFormat="1" applyFont="1" applyBorder="1" applyAlignment="1" applyProtection="1">
      <protection hidden="1"/>
    </xf>
    <xf numFmtId="0" fontId="5" fillId="0" borderId="53" xfId="4" applyBorder="1" applyAlignment="1" applyProtection="1">
      <protection hidden="1"/>
    </xf>
    <xf numFmtId="0" fontId="36" fillId="12" borderId="45" xfId="6" applyNumberFormat="1" applyFont="1" applyFill="1" applyBorder="1" applyAlignment="1" applyProtection="1">
      <protection hidden="1"/>
    </xf>
    <xf numFmtId="0" fontId="36" fillId="12" borderId="9" xfId="6" applyNumberFormat="1" applyFont="1" applyFill="1" applyBorder="1" applyAlignment="1" applyProtection="1">
      <protection hidden="1"/>
    </xf>
    <xf numFmtId="0" fontId="36" fillId="0" borderId="12" xfId="6" applyFont="1" applyBorder="1" applyAlignment="1" applyProtection="1">
      <protection hidden="1"/>
    </xf>
    <xf numFmtId="0" fontId="37" fillId="0" borderId="45" xfId="6" applyFont="1" applyBorder="1" applyAlignment="1" applyProtection="1">
      <protection hidden="1"/>
    </xf>
    <xf numFmtId="0" fontId="5" fillId="0" borderId="45" xfId="4" applyFont="1" applyBorder="1" applyAlignment="1" applyProtection="1">
      <protection hidden="1"/>
    </xf>
    <xf numFmtId="0" fontId="37" fillId="0" borderId="45" xfId="6" applyFont="1" applyFill="1" applyBorder="1" applyAlignment="1" applyProtection="1">
      <protection hidden="1"/>
    </xf>
    <xf numFmtId="0" fontId="5" fillId="0" borderId="0" xfId="4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5" fillId="0" borderId="0" xfId="4" applyProtection="1">
      <protection locked="0" hidden="1"/>
    </xf>
    <xf numFmtId="0" fontId="37" fillId="0" borderId="9" xfId="6" applyNumberFormat="1" applyFont="1" applyBorder="1" applyAlignment="1"/>
    <xf numFmtId="0" fontId="37" fillId="0" borderId="12" xfId="6" applyFont="1" applyBorder="1" applyAlignment="1" applyProtection="1">
      <protection hidden="1"/>
    </xf>
    <xf numFmtId="0" fontId="36" fillId="0" borderId="47" xfId="6" applyNumberFormat="1" applyFont="1" applyBorder="1" applyAlignment="1" applyProtection="1">
      <protection hidden="1"/>
    </xf>
    <xf numFmtId="0" fontId="37" fillId="0" borderId="9" xfId="6" applyFont="1" applyBorder="1" applyAlignment="1" applyProtection="1">
      <protection hidden="1"/>
    </xf>
    <xf numFmtId="0" fontId="37" fillId="13" borderId="9" xfId="6" applyFont="1" applyFill="1" applyBorder="1" applyAlignment="1" applyProtection="1">
      <protection hidden="1"/>
    </xf>
    <xf numFmtId="0" fontId="37" fillId="0" borderId="9" xfId="6" applyFont="1" applyFill="1" applyBorder="1" applyAlignment="1" applyProtection="1">
      <protection hidden="1"/>
    </xf>
    <xf numFmtId="0" fontId="37" fillId="0" borderId="47" xfId="6" applyFont="1" applyBorder="1" applyAlignment="1" applyProtection="1">
      <protection hidden="1"/>
    </xf>
    <xf numFmtId="0" fontId="5" fillId="0" borderId="0" xfId="2" applyFont="1" applyBorder="1"/>
    <xf numFmtId="165" fontId="6" fillId="0" borderId="0" xfId="1" applyNumberFormat="1" applyFont="1" applyFill="1" applyBorder="1"/>
    <xf numFmtId="0" fontId="26" fillId="0" borderId="0" xfId="2" applyFont="1" applyBorder="1"/>
    <xf numFmtId="0" fontId="26" fillId="0" borderId="0" xfId="2" applyFont="1" applyFill="1" applyBorder="1"/>
    <xf numFmtId="165" fontId="6" fillId="3" borderId="0" xfId="1" applyNumberFormat="1" applyFont="1" applyFill="1" applyBorder="1"/>
    <xf numFmtId="0" fontId="4" fillId="12" borderId="46" xfId="4" applyNumberFormat="1" applyFont="1" applyFill="1" applyBorder="1" applyAlignment="1"/>
    <xf numFmtId="0" fontId="4" fillId="0" borderId="0" xfId="4" applyFont="1" applyProtection="1">
      <protection hidden="1"/>
    </xf>
    <xf numFmtId="0" fontId="4" fillId="0" borderId="0" xfId="2" applyFont="1" applyBorder="1"/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25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" fillId="0" borderId="0" xfId="2" applyFont="1" applyBorder="1"/>
    <xf numFmtId="0" fontId="28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vertical="center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2" fillId="16" borderId="0" xfId="2" applyFont="1" applyFill="1" applyProtection="1">
      <protection hidden="1"/>
    </xf>
    <xf numFmtId="0" fontId="42" fillId="9" borderId="0" xfId="2" applyFont="1" applyFill="1" applyProtection="1">
      <protection hidden="1"/>
    </xf>
    <xf numFmtId="0" fontId="42" fillId="0" borderId="0" xfId="2" applyFont="1" applyProtection="1">
      <protection hidden="1"/>
    </xf>
    <xf numFmtId="0" fontId="42" fillId="6" borderId="0" xfId="2" applyFont="1" applyFill="1" applyProtection="1">
      <protection hidden="1"/>
    </xf>
    <xf numFmtId="0" fontId="42" fillId="0" borderId="0" xfId="0" applyFont="1" applyProtection="1">
      <protection hidden="1"/>
    </xf>
    <xf numFmtId="0" fontId="42" fillId="6" borderId="0" xfId="2" applyFont="1" applyFill="1" applyAlignment="1" applyProtection="1">
      <alignment horizontal="right"/>
      <protection hidden="1"/>
    </xf>
    <xf numFmtId="0" fontId="42" fillId="6" borderId="0" xfId="2" applyFont="1" applyFill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right" vertical="center" wrapText="1"/>
      <protection hidden="1"/>
    </xf>
    <xf numFmtId="0" fontId="44" fillId="6" borderId="9" xfId="2" applyFont="1" applyFill="1" applyBorder="1" applyAlignment="1" applyProtection="1">
      <alignment wrapText="1"/>
      <protection hidden="1"/>
    </xf>
    <xf numFmtId="0" fontId="44" fillId="7" borderId="9" xfId="0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3" fillId="16" borderId="0" xfId="2" applyFont="1" applyFill="1" applyProtection="1">
      <protection hidden="1"/>
    </xf>
    <xf numFmtId="0" fontId="42" fillId="6" borderId="0" xfId="2" applyFont="1" applyFill="1" applyAlignment="1" applyProtection="1">
      <alignment horizontal="center"/>
      <protection hidden="1"/>
    </xf>
    <xf numFmtId="49" fontId="42" fillId="6" borderId="0" xfId="2" applyNumberFormat="1" applyFont="1" applyFill="1" applyProtection="1"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/>
      <protection hidden="1"/>
    </xf>
    <xf numFmtId="49" fontId="44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righ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 hidden="1"/>
    </xf>
    <xf numFmtId="0" fontId="44" fillId="0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 wrapText="1"/>
      <protection locked="0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Alignment="1" applyProtection="1">
      <alignment horizontal="left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9" fillId="7" borderId="9" xfId="2" applyFont="1" applyFill="1" applyBorder="1" applyAlignment="1" applyProtection="1">
      <alignment horizontal="center" vertical="center"/>
      <protection hidden="1"/>
    </xf>
    <xf numFmtId="0" fontId="50" fillId="6" borderId="9" xfId="2" applyFont="1" applyFill="1" applyBorder="1" applyAlignment="1" applyProtection="1">
      <alignment horizontal="left" vertical="center" wrapText="1"/>
      <protection hidden="1"/>
    </xf>
    <xf numFmtId="0" fontId="42" fillId="0" borderId="0" xfId="0" applyFont="1"/>
    <xf numFmtId="0" fontId="44" fillId="8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 applyProtection="1">
      <alignment horizontal="center"/>
      <protection locked="0"/>
    </xf>
    <xf numFmtId="9" fontId="42" fillId="0" borderId="9" xfId="1" applyFont="1" applyBorder="1" applyAlignment="1" applyProtection="1">
      <alignment horizontal="center"/>
      <protection locked="0"/>
    </xf>
    <xf numFmtId="0" fontId="49" fillId="6" borderId="0" xfId="2" applyFont="1" applyFill="1" applyProtection="1">
      <protection hidden="1"/>
    </xf>
    <xf numFmtId="0" fontId="46" fillId="13" borderId="47" xfId="2" applyFont="1" applyFill="1" applyBorder="1" applyProtection="1">
      <protection hidden="1"/>
    </xf>
    <xf numFmtId="0" fontId="42" fillId="13" borderId="48" xfId="2" applyFont="1" applyFill="1" applyBorder="1" applyProtection="1">
      <protection hidden="1"/>
    </xf>
    <xf numFmtId="0" fontId="51" fillId="13" borderId="50" xfId="7" applyFont="1" applyFill="1" applyBorder="1" applyAlignment="1" applyProtection="1">
      <alignment vertical="center"/>
      <protection hidden="1"/>
    </xf>
    <xf numFmtId="0" fontId="42" fillId="13" borderId="51" xfId="2" applyFont="1" applyFill="1" applyBorder="1" applyProtection="1">
      <protection hidden="1"/>
    </xf>
    <xf numFmtId="0" fontId="51" fillId="13" borderId="52" xfId="7" applyFont="1" applyFill="1" applyBorder="1" applyAlignment="1" applyProtection="1">
      <alignment vertical="center"/>
      <protection hidden="1"/>
    </xf>
    <xf numFmtId="0" fontId="42" fillId="13" borderId="46" xfId="2" applyFont="1" applyFill="1" applyBorder="1" applyProtection="1">
      <protection hidden="1"/>
    </xf>
    <xf numFmtId="0" fontId="42" fillId="8" borderId="9" xfId="0" applyFont="1" applyFill="1" applyBorder="1" applyAlignment="1">
      <alignment horizontal="right" vertical="center" wrapText="1"/>
    </xf>
    <xf numFmtId="0" fontId="42" fillId="8" borderId="9" xfId="0" applyFont="1" applyFill="1" applyBorder="1" applyAlignment="1">
      <alignment horizontal="center" vertical="center" wrapText="1"/>
    </xf>
    <xf numFmtId="49" fontId="42" fillId="0" borderId="0" xfId="2" applyNumberFormat="1" applyFont="1" applyProtection="1">
      <protection hidden="1"/>
    </xf>
    <xf numFmtId="0" fontId="42" fillId="6" borderId="53" xfId="2" applyFont="1" applyFill="1" applyBorder="1" applyAlignment="1" applyProtection="1">
      <protection hidden="1"/>
    </xf>
    <xf numFmtId="0" fontId="42" fillId="6" borderId="0" xfId="2" applyFont="1" applyFill="1" applyBorder="1" applyAlignment="1" applyProtection="1"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49" fontId="44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8" borderId="9" xfId="2" applyFont="1" applyFill="1" applyBorder="1" applyAlignment="1" applyProtection="1">
      <alignment horizontal="right" vertical="center"/>
      <protection hidden="1"/>
    </xf>
    <xf numFmtId="0" fontId="44" fillId="0" borderId="9" xfId="2" applyFont="1" applyFill="1" applyBorder="1" applyAlignment="1" applyProtection="1">
      <alignment horizontal="center" vertical="center"/>
      <protection locked="0"/>
    </xf>
    <xf numFmtId="49" fontId="44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center" vertical="center"/>
      <protection hidden="1"/>
    </xf>
    <xf numFmtId="49" fontId="44" fillId="6" borderId="0" xfId="2" applyNumberFormat="1" applyFont="1" applyFill="1" applyProtection="1">
      <protection hidden="1"/>
    </xf>
    <xf numFmtId="0" fontId="44" fillId="6" borderId="0" xfId="2" applyFont="1" applyFill="1" applyProtection="1">
      <protection hidden="1"/>
    </xf>
    <xf numFmtId="0" fontId="42" fillId="6" borderId="0" xfId="2" applyFont="1" applyFill="1" applyBorder="1" applyProtection="1">
      <protection hidden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/>
    <xf numFmtId="0" fontId="42" fillId="6" borderId="9" xfId="2" applyFont="1" applyFill="1" applyBorder="1" applyAlignment="1" applyProtection="1">
      <alignment horizontal="center" vertical="center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2" fillId="6" borderId="0" xfId="2" applyFont="1" applyFill="1" applyProtection="1">
      <protection hidden="1"/>
    </xf>
    <xf numFmtId="0" fontId="42" fillId="0" borderId="9" xfId="0" applyFont="1" applyBorder="1" applyAlignment="1" applyProtection="1">
      <alignment vertical="center"/>
      <protection locked="0"/>
    </xf>
    <xf numFmtId="0" fontId="42" fillId="6" borderId="0" xfId="2" applyFont="1" applyFill="1" applyAlignment="1" applyProtection="1">
      <alignment vertical="center"/>
      <protection hidden="1"/>
    </xf>
    <xf numFmtId="0" fontId="42" fillId="0" borderId="9" xfId="0" applyFont="1" applyBorder="1" applyAlignment="1">
      <alignment horizontal="right" wrapText="1"/>
    </xf>
    <xf numFmtId="0" fontId="42" fillId="7" borderId="9" xfId="0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4" fillId="8" borderId="0" xfId="2" applyFont="1" applyFill="1" applyBorder="1" applyAlignment="1" applyProtection="1">
      <alignment horizontal="right" vertical="center" wrapText="1"/>
      <protection hidden="1"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Border="1" applyAlignment="1" applyProtection="1">
      <alignment horizontal="center" vertical="center" wrapText="1"/>
      <protection hidden="1"/>
    </xf>
    <xf numFmtId="0" fontId="44" fillId="0" borderId="9" xfId="0" applyFont="1" applyFill="1" applyBorder="1" applyAlignment="1">
      <alignment vertical="center" wrapText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166" fontId="42" fillId="0" borderId="0" xfId="4" applyNumberFormat="1" applyFont="1" applyProtection="1">
      <protection hidden="1"/>
    </xf>
    <xf numFmtId="0" fontId="42" fillId="0" borderId="0" xfId="4" applyFont="1" applyProtection="1">
      <protection hidden="1"/>
    </xf>
    <xf numFmtId="166" fontId="54" fillId="0" borderId="9" xfId="0" applyNumberFormat="1" applyFont="1" applyBorder="1" applyAlignment="1" applyProtection="1">
      <alignment horizontal="center" vertical="center"/>
      <protection hidden="1"/>
    </xf>
    <xf numFmtId="0" fontId="53" fillId="8" borderId="9" xfId="0" applyFont="1" applyFill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44" fillId="6" borderId="0" xfId="2" applyFont="1" applyFill="1" applyAlignment="1" applyProtection="1">
      <alignment vertical="center" wrapText="1"/>
      <protection hidden="1"/>
    </xf>
    <xf numFmtId="0" fontId="53" fillId="14" borderId="9" xfId="0" applyFont="1" applyFill="1" applyBorder="1" applyAlignment="1">
      <alignment horizontal="center" vertical="center"/>
    </xf>
    <xf numFmtId="0" fontId="44" fillId="15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6" borderId="54" xfId="2" applyFont="1" applyFill="1" applyBorder="1" applyProtection="1">
      <protection hidden="1"/>
    </xf>
    <xf numFmtId="0" fontId="42" fillId="6" borderId="12" xfId="2" applyFont="1" applyFill="1" applyBorder="1" applyProtection="1">
      <protection hidden="1"/>
    </xf>
    <xf numFmtId="166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4" fillId="7" borderId="9" xfId="3" applyFont="1" applyFill="1" applyBorder="1" applyAlignment="1" applyProtection="1">
      <alignment horizontal="center" vertical="center" wrapText="1"/>
      <protection hidden="1"/>
    </xf>
    <xf numFmtId="0" fontId="42" fillId="13" borderId="0" xfId="0" applyFont="1" applyFill="1" applyBorder="1" applyProtection="1">
      <protection hidden="1"/>
    </xf>
    <xf numFmtId="2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7" fillId="18" borderId="9" xfId="2" applyFont="1" applyFill="1" applyBorder="1" applyAlignment="1" applyProtection="1">
      <alignment horizontal="center" vertical="center" wrapText="1"/>
      <protection hidden="1"/>
    </xf>
    <xf numFmtId="2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1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Protection="1"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7" fillId="19" borderId="0" xfId="7" applyFont="1" applyFill="1" applyAlignment="1" applyProtection="1">
      <alignment vertical="center"/>
      <protection hidden="1"/>
    </xf>
    <xf numFmtId="49" fontId="42" fillId="19" borderId="0" xfId="2" applyNumberFormat="1" applyFont="1" applyFill="1" applyAlignment="1" applyProtection="1">
      <alignment vertical="center"/>
      <protection hidden="1"/>
    </xf>
    <xf numFmtId="0" fontId="42" fillId="16" borderId="0" xfId="2" applyFont="1" applyFill="1" applyAlignment="1" applyProtection="1">
      <alignment vertical="center"/>
      <protection hidden="1"/>
    </xf>
    <xf numFmtId="0" fontId="42" fillId="9" borderId="0" xfId="2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2" fillId="6" borderId="0" xfId="2" applyFont="1" applyFill="1" applyAlignment="1" applyProtection="1">
      <alignment horizontal="center" vertical="center"/>
      <protection hidden="1"/>
    </xf>
    <xf numFmtId="49" fontId="42" fillId="6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7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6" fillId="8" borderId="9" xfId="0" applyFont="1" applyFill="1" applyBorder="1" applyAlignment="1">
      <alignment horizontal="right" vertical="center" wrapText="1"/>
    </xf>
    <xf numFmtId="0" fontId="56" fillId="8" borderId="9" xfId="0" applyFont="1" applyFill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58" fillId="0" borderId="9" xfId="2" applyFont="1" applyFill="1" applyBorder="1" applyAlignment="1" applyProtection="1">
      <alignment horizontal="left" vertical="center" wrapText="1"/>
      <protection hidden="1"/>
    </xf>
    <xf numFmtId="0" fontId="42" fillId="13" borderId="0" xfId="2" applyFont="1" applyFill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 wrapText="1"/>
      <protection hidden="1"/>
    </xf>
    <xf numFmtId="168" fontId="42" fillId="13" borderId="53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/>
      <protection locked="0" hidden="1"/>
    </xf>
    <xf numFmtId="1" fontId="42" fillId="13" borderId="54" xfId="2" applyNumberFormat="1" applyFont="1" applyFill="1" applyBorder="1" applyAlignment="1" applyProtection="1">
      <alignment horizontal="center"/>
      <protection locked="0" hidden="1"/>
    </xf>
    <xf numFmtId="49" fontId="42" fillId="13" borderId="53" xfId="2" applyNumberFormat="1" applyFont="1" applyFill="1" applyBorder="1" applyAlignment="1" applyProtection="1">
      <alignment horizontal="center"/>
      <protection locked="0"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8" fillId="6" borderId="9" xfId="2" applyFont="1" applyFill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center" wrapText="1"/>
      <protection hidden="1"/>
    </xf>
    <xf numFmtId="0" fontId="44" fillId="6" borderId="49" xfId="2" applyFont="1" applyFill="1" applyBorder="1" applyAlignment="1" applyProtection="1">
      <alignment horizontal="left" vertical="center" wrapText="1"/>
      <protection hidden="1"/>
    </xf>
    <xf numFmtId="0" fontId="44" fillId="6" borderId="48" xfId="2" applyFont="1" applyFill="1" applyBorder="1" applyAlignment="1" applyProtection="1">
      <alignment horizontal="left" vertical="center" wrapText="1"/>
      <protection hidden="1"/>
    </xf>
    <xf numFmtId="0" fontId="44" fillId="6" borderId="52" xfId="2" applyFont="1" applyFill="1" applyBorder="1" applyAlignment="1" applyProtection="1">
      <alignment horizontal="left" vertical="center" wrapText="1"/>
      <protection hidden="1"/>
    </xf>
    <xf numFmtId="0" fontId="44" fillId="6" borderId="53" xfId="2" applyFont="1" applyFill="1" applyBorder="1" applyAlignment="1" applyProtection="1">
      <alignment horizontal="left" vertical="center" wrapText="1"/>
      <protection hidden="1"/>
    </xf>
    <xf numFmtId="0" fontId="44" fillId="6" borderId="46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0" applyFont="1" applyFill="1" applyBorder="1" applyAlignment="1">
      <alignment horizontal="center"/>
    </xf>
    <xf numFmtId="0" fontId="44" fillId="6" borderId="9" xfId="2" applyFont="1" applyFill="1" applyBorder="1" applyAlignment="1" applyProtection="1">
      <alignment vertical="center" wrapText="1"/>
      <protection hidden="1"/>
    </xf>
    <xf numFmtId="0" fontId="44" fillId="6" borderId="47" xfId="2" applyFont="1" applyFill="1" applyBorder="1" applyAlignment="1" applyProtection="1">
      <alignment horizontal="left" wrapText="1"/>
      <protection hidden="1"/>
    </xf>
    <xf numFmtId="0" fontId="44" fillId="6" borderId="49" xfId="2" applyFont="1" applyFill="1" applyBorder="1" applyAlignment="1" applyProtection="1">
      <alignment horizontal="left" wrapText="1"/>
      <protection hidden="1"/>
    </xf>
    <xf numFmtId="0" fontId="44" fillId="6" borderId="50" xfId="2" applyFont="1" applyFill="1" applyBorder="1" applyAlignment="1" applyProtection="1">
      <alignment horizontal="left" wrapText="1"/>
      <protection hidden="1"/>
    </xf>
    <xf numFmtId="0" fontId="44" fillId="6" borderId="0" xfId="2" applyFont="1" applyFill="1" applyAlignment="1" applyProtection="1">
      <alignment horizontal="left" wrapText="1"/>
      <protection hidden="1"/>
    </xf>
    <xf numFmtId="0" fontId="44" fillId="6" borderId="9" xfId="2" applyFont="1" applyFill="1" applyBorder="1" applyAlignment="1" applyProtection="1">
      <alignment horizontal="left" vertical="top" wrapText="1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0" borderId="47" xfId="4" applyFont="1" applyBorder="1" applyAlignment="1" applyProtection="1">
      <alignment horizontal="center" vertical="center" wrapText="1"/>
      <protection hidden="1"/>
    </xf>
    <xf numFmtId="0" fontId="44" fillId="0" borderId="49" xfId="4" applyFont="1" applyBorder="1" applyAlignment="1" applyProtection="1">
      <alignment horizontal="center" vertical="center" wrapText="1"/>
      <protection hidden="1"/>
    </xf>
    <xf numFmtId="0" fontId="44" fillId="0" borderId="48" xfId="4" applyFont="1" applyBorder="1" applyAlignment="1" applyProtection="1">
      <alignment horizontal="center" vertical="center" wrapText="1"/>
      <protection hidden="1"/>
    </xf>
    <xf numFmtId="0" fontId="44" fillId="0" borderId="50" xfId="4" applyFont="1" applyBorder="1" applyAlignment="1" applyProtection="1">
      <alignment horizontal="center" vertical="center" wrapText="1"/>
      <protection hidden="1"/>
    </xf>
    <xf numFmtId="0" fontId="44" fillId="0" borderId="0" xfId="4" applyFont="1" applyBorder="1" applyAlignment="1" applyProtection="1">
      <alignment horizontal="center" vertical="center" wrapText="1"/>
      <protection hidden="1"/>
    </xf>
    <xf numFmtId="0" fontId="44" fillId="0" borderId="51" xfId="4" applyFont="1" applyBorder="1" applyAlignment="1" applyProtection="1">
      <alignment horizontal="center" vertical="center" wrapText="1"/>
      <protection hidden="1"/>
    </xf>
    <xf numFmtId="0" fontId="44" fillId="0" borderId="52" xfId="4" applyFont="1" applyBorder="1" applyAlignment="1" applyProtection="1">
      <alignment horizontal="center" vertical="center" wrapText="1"/>
      <protection hidden="1"/>
    </xf>
    <xf numFmtId="0" fontId="44" fillId="0" borderId="53" xfId="4" applyFont="1" applyBorder="1" applyAlignment="1" applyProtection="1">
      <alignment horizontal="center" vertical="center" wrapText="1"/>
      <protection hidden="1"/>
    </xf>
    <xf numFmtId="0" fontId="44" fillId="0" borderId="46" xfId="4" applyFont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top" wrapText="1"/>
      <protection hidden="1"/>
    </xf>
    <xf numFmtId="0" fontId="44" fillId="6" borderId="49" xfId="2" applyFont="1" applyFill="1" applyBorder="1" applyAlignment="1" applyProtection="1">
      <alignment horizontal="left" vertical="top" wrapText="1"/>
      <protection hidden="1"/>
    </xf>
    <xf numFmtId="0" fontId="44" fillId="6" borderId="48" xfId="2" applyFont="1" applyFill="1" applyBorder="1" applyAlignment="1" applyProtection="1">
      <alignment horizontal="left" vertical="top" wrapText="1"/>
      <protection hidden="1"/>
    </xf>
    <xf numFmtId="0" fontId="44" fillId="6" borderId="52" xfId="2" applyFont="1" applyFill="1" applyBorder="1" applyAlignment="1" applyProtection="1">
      <alignment horizontal="left" vertical="top" wrapText="1"/>
      <protection hidden="1"/>
    </xf>
    <xf numFmtId="0" fontId="44" fillId="6" borderId="53" xfId="2" applyFont="1" applyFill="1" applyBorder="1" applyAlignment="1" applyProtection="1">
      <alignment horizontal="left" vertical="top" wrapText="1"/>
      <protection hidden="1"/>
    </xf>
    <xf numFmtId="0" fontId="44" fillId="6" borderId="46" xfId="2" applyFont="1" applyFill="1" applyBorder="1" applyAlignment="1" applyProtection="1">
      <alignment horizontal="left" vertical="top" wrapText="1"/>
      <protection hidden="1"/>
    </xf>
    <xf numFmtId="16" fontId="42" fillId="6" borderId="41" xfId="2" applyNumberFormat="1" applyFont="1" applyFill="1" applyBorder="1" applyAlignment="1" applyProtection="1">
      <alignment horizontal="center" vertical="center"/>
      <protection hidden="1"/>
    </xf>
    <xf numFmtId="16" fontId="42" fillId="6" borderId="15" xfId="2" applyNumberFormat="1" applyFont="1" applyFill="1" applyBorder="1" applyAlignment="1" applyProtection="1">
      <alignment horizontal="center" vertical="center"/>
      <protection hidden="1"/>
    </xf>
    <xf numFmtId="0" fontId="44" fillId="17" borderId="45" xfId="4" applyFont="1" applyFill="1" applyBorder="1" applyAlignment="1" applyProtection="1">
      <alignment horizontal="left" vertical="center" wrapText="1"/>
      <protection hidden="1"/>
    </xf>
    <xf numFmtId="0" fontId="44" fillId="17" borderId="54" xfId="4" applyFont="1" applyFill="1" applyBorder="1" applyAlignment="1" applyProtection="1">
      <alignment horizontal="left" vertical="center" wrapText="1"/>
      <protection hidden="1"/>
    </xf>
    <xf numFmtId="0" fontId="44" fillId="17" borderId="12" xfId="4" applyFont="1" applyFill="1" applyBorder="1" applyAlignment="1" applyProtection="1">
      <alignment horizontal="left" vertical="center" wrapText="1"/>
      <protection hidden="1"/>
    </xf>
    <xf numFmtId="0" fontId="44" fillId="0" borderId="9" xfId="4" applyFont="1" applyBorder="1" applyAlignment="1" applyProtection="1">
      <alignment horizontal="left" vertical="center" wrapText="1"/>
      <protection hidden="1"/>
    </xf>
    <xf numFmtId="0" fontId="53" fillId="7" borderId="45" xfId="0" applyFont="1" applyFill="1" applyBorder="1" applyAlignment="1">
      <alignment horizontal="left" vertical="center"/>
    </xf>
    <xf numFmtId="0" fontId="53" fillId="7" borderId="54" xfId="0" applyFont="1" applyFill="1" applyBorder="1" applyAlignment="1">
      <alignment horizontal="left" vertical="center"/>
    </xf>
    <xf numFmtId="0" fontId="53" fillId="7" borderId="12" xfId="0" applyFont="1" applyFill="1" applyBorder="1" applyAlignment="1">
      <alignment horizontal="left" vertical="center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8"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  <cellStyle name="Normal 2" xfId="6" xr:uid="{00000000-0005-0000-0000-000000000000}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302352"/>
        <c:axId val="709302896"/>
      </c:lineChart>
      <c:catAx>
        <c:axId val="70930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709302896"/>
        <c:crosses val="autoZero"/>
        <c:auto val="1"/>
        <c:lblAlgn val="ctr"/>
        <c:lblOffset val="100"/>
        <c:noMultiLvlLbl val="0"/>
      </c:catAx>
      <c:valAx>
        <c:axId val="709302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0930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99808"/>
        <c:axId val="863403616"/>
      </c:lineChart>
      <c:catAx>
        <c:axId val="86339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863403616"/>
        <c:crosses val="autoZero"/>
        <c:auto val="1"/>
        <c:lblAlgn val="ctr"/>
        <c:lblOffset val="100"/>
        <c:noMultiLvlLbl val="0"/>
      </c:catAx>
      <c:valAx>
        <c:axId val="863403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9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94912"/>
        <c:axId val="863380224"/>
      </c:lineChart>
      <c:catAx>
        <c:axId val="8633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80224"/>
        <c:crosses val="autoZero"/>
        <c:auto val="1"/>
        <c:lblAlgn val="ctr"/>
        <c:lblOffset val="100"/>
        <c:noMultiLvlLbl val="0"/>
      </c:catAx>
      <c:valAx>
        <c:axId val="8633802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94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74784"/>
        <c:axId val="863405248"/>
      </c:lineChart>
      <c:catAx>
        <c:axId val="8633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63405248"/>
        <c:crosses val="autoZero"/>
        <c:auto val="1"/>
        <c:lblAlgn val="ctr"/>
        <c:lblOffset val="100"/>
        <c:noMultiLvlLbl val="0"/>
      </c:catAx>
      <c:valAx>
        <c:axId val="863405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7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82944"/>
        <c:axId val="863395456"/>
      </c:lineChart>
      <c:catAx>
        <c:axId val="86338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95456"/>
        <c:crosses val="autoZero"/>
        <c:auto val="1"/>
        <c:lblAlgn val="ctr"/>
        <c:lblOffset val="100"/>
        <c:noMultiLvlLbl val="0"/>
      </c:catAx>
      <c:valAx>
        <c:axId val="863395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8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88928"/>
        <c:axId val="863396544"/>
      </c:lineChart>
      <c:catAx>
        <c:axId val="86338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96544"/>
        <c:crosses val="autoZero"/>
        <c:auto val="1"/>
        <c:lblAlgn val="ctr"/>
        <c:lblOffset val="100"/>
        <c:noMultiLvlLbl val="0"/>
      </c:catAx>
      <c:valAx>
        <c:axId val="8633965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8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56352"/>
        <c:axId val="716746560"/>
      </c:lineChart>
      <c:catAx>
        <c:axId val="71675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716746560"/>
        <c:crosses val="autoZero"/>
        <c:auto val="1"/>
        <c:lblAlgn val="ctr"/>
        <c:lblOffset val="100"/>
        <c:noMultiLvlLbl val="0"/>
      </c:catAx>
      <c:valAx>
        <c:axId val="716746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1675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50912"/>
        <c:axId val="580029696"/>
      </c:lineChart>
      <c:catAx>
        <c:axId val="7167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580029696"/>
        <c:crosses val="autoZero"/>
        <c:auto val="1"/>
        <c:lblAlgn val="ctr"/>
        <c:lblOffset val="100"/>
        <c:noMultiLvlLbl val="0"/>
      </c:catAx>
      <c:valAx>
        <c:axId val="580029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1675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92192"/>
        <c:axId val="863401440"/>
      </c:lineChart>
      <c:catAx>
        <c:axId val="863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3401440"/>
        <c:crosses val="autoZero"/>
        <c:auto val="1"/>
        <c:lblAlgn val="ctr"/>
        <c:lblOffset val="100"/>
        <c:noMultiLvlLbl val="0"/>
      </c:catAx>
      <c:valAx>
        <c:axId val="863401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85664"/>
        <c:axId val="863387840"/>
      </c:lineChart>
      <c:catAx>
        <c:axId val="86338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87840"/>
        <c:crosses val="autoZero"/>
        <c:auto val="1"/>
        <c:lblAlgn val="ctr"/>
        <c:lblOffset val="100"/>
        <c:noMultiLvlLbl val="0"/>
      </c:catAx>
      <c:valAx>
        <c:axId val="8633878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8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88384"/>
        <c:axId val="863393280"/>
      </c:lineChart>
      <c:catAx>
        <c:axId val="86338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93280"/>
        <c:crosses val="autoZero"/>
        <c:auto val="1"/>
        <c:lblAlgn val="ctr"/>
        <c:lblOffset val="100"/>
        <c:noMultiLvlLbl val="0"/>
      </c:catAx>
      <c:valAx>
        <c:axId val="863393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8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03072"/>
        <c:axId val="863379680"/>
      </c:lineChart>
      <c:catAx>
        <c:axId val="86340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79680"/>
        <c:crosses val="autoZero"/>
        <c:auto val="1"/>
        <c:lblAlgn val="ctr"/>
        <c:lblOffset val="100"/>
        <c:noMultiLvlLbl val="0"/>
      </c:catAx>
      <c:valAx>
        <c:axId val="863379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40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81856"/>
        <c:axId val="863393824"/>
      </c:lineChart>
      <c:catAx>
        <c:axId val="86338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863393824"/>
        <c:crosses val="autoZero"/>
        <c:auto val="1"/>
        <c:lblAlgn val="ctr"/>
        <c:lblOffset val="100"/>
        <c:noMultiLvlLbl val="0"/>
      </c:catAx>
      <c:valAx>
        <c:axId val="8633938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8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76416"/>
        <c:axId val="863401984"/>
      </c:lineChart>
      <c:catAx>
        <c:axId val="86337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63401984"/>
        <c:crosses val="autoZero"/>
        <c:auto val="1"/>
        <c:lblAlgn val="ctr"/>
        <c:lblOffset val="100"/>
        <c:noMultiLvlLbl val="0"/>
      </c:catAx>
      <c:valAx>
        <c:axId val="8634019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337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abSelected="1" zoomScale="80" zoomScaleNormal="80" workbookViewId="0"/>
  </sheetViews>
  <sheetFormatPr baseColWidth="10" defaultColWidth="0" defaultRowHeight="15" zeroHeight="1" x14ac:dyDescent="0.2"/>
  <cols>
    <col min="1" max="1" width="53.5" style="440" customWidth="1"/>
    <col min="2" max="8" width="25.33203125" style="440" customWidth="1"/>
    <col min="9" max="9" width="41.33203125" style="440" customWidth="1"/>
    <col min="10" max="10" width="21" style="440" hidden="1" customWidth="1"/>
    <col min="11" max="11" width="9.1640625" style="440" hidden="1" customWidth="1"/>
    <col min="12" max="27" width="0" style="440" hidden="1" customWidth="1"/>
    <col min="28" max="16384" width="9.1640625" style="440" hidden="1"/>
  </cols>
  <sheetData>
    <row r="1" spans="1:27" s="355" customFormat="1" ht="31" customHeight="1" x14ac:dyDescent="0.2">
      <c r="A1" s="447" t="s">
        <v>874</v>
      </c>
      <c r="B1" s="448"/>
      <c r="C1" s="448"/>
      <c r="D1" s="448"/>
      <c r="E1" s="448"/>
      <c r="F1" s="448"/>
      <c r="G1" s="448"/>
      <c r="H1" s="448"/>
      <c r="I1" s="448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2" customHeight="1" x14ac:dyDescent="0.2">
      <c r="A3" s="471" t="s">
        <v>849</v>
      </c>
      <c r="B3" s="471"/>
      <c r="C3" s="471"/>
      <c r="D3" s="471"/>
      <c r="E3" s="471"/>
      <c r="F3" s="471"/>
      <c r="G3" s="471"/>
      <c r="H3" s="471"/>
      <c r="I3" s="471"/>
      <c r="J3" s="471"/>
      <c r="K3" s="356"/>
    </row>
    <row r="4" spans="1:27" s="357" customFormat="1" ht="7" customHeight="1" x14ac:dyDescent="0.2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356"/>
    </row>
    <row r="5" spans="1:27" s="357" customFormat="1" x14ac:dyDescent="0.2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356"/>
    </row>
    <row r="6" spans="1:27" s="357" customFormat="1" x14ac:dyDescent="0.2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356"/>
    </row>
    <row r="7" spans="1:27" s="357" customFormat="1" ht="12" customHeight="1" x14ac:dyDescent="0.2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356"/>
    </row>
    <row r="8" spans="1:27" s="357" customFormat="1" ht="5" customHeight="1" x14ac:dyDescent="0.2">
      <c r="A8" s="471"/>
      <c r="B8" s="471"/>
      <c r="C8" s="471"/>
      <c r="D8" s="471"/>
      <c r="E8" s="471"/>
      <c r="F8" s="471"/>
      <c r="G8" s="471"/>
      <c r="H8" s="471"/>
      <c r="I8" s="471"/>
      <c r="J8" s="471"/>
      <c r="K8" s="356"/>
    </row>
    <row r="9" spans="1:27" s="357" customFormat="1" ht="6" customHeight="1" x14ac:dyDescent="0.2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356"/>
    </row>
    <row r="10" spans="1:27" s="357" customFormat="1" x14ac:dyDescent="0.2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 x14ac:dyDescent="0.2">
      <c r="A11" s="472" t="s">
        <v>886</v>
      </c>
      <c r="B11" s="472"/>
      <c r="C11" s="472"/>
      <c r="D11" s="472"/>
      <c r="E11" s="472"/>
      <c r="F11" s="472"/>
      <c r="G11" s="472"/>
      <c r="H11" s="472"/>
      <c r="I11" s="472"/>
      <c r="J11" s="472"/>
      <c r="K11" s="356"/>
    </row>
    <row r="12" spans="1:27" s="357" customFormat="1" x14ac:dyDescent="0.2">
      <c r="A12" s="472"/>
      <c r="B12" s="472"/>
      <c r="C12" s="472"/>
      <c r="D12" s="472"/>
      <c r="E12" s="472"/>
      <c r="F12" s="472"/>
      <c r="G12" s="472"/>
      <c r="H12" s="472"/>
      <c r="I12" s="472"/>
      <c r="J12" s="472"/>
      <c r="K12" s="356"/>
    </row>
    <row r="13" spans="1:27" s="357" customFormat="1" x14ac:dyDescent="0.2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356"/>
    </row>
    <row r="14" spans="1:27" s="357" customFormat="1" x14ac:dyDescent="0.2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356"/>
    </row>
    <row r="15" spans="1:27" s="357" customFormat="1" ht="6" customHeight="1" x14ac:dyDescent="0.2">
      <c r="A15" s="472"/>
      <c r="B15" s="472"/>
      <c r="C15" s="472"/>
      <c r="D15" s="472"/>
      <c r="E15" s="472"/>
      <c r="F15" s="472"/>
      <c r="G15" s="472"/>
      <c r="H15" s="472"/>
      <c r="I15" s="472"/>
      <c r="J15" s="472"/>
      <c r="K15" s="356"/>
    </row>
    <row r="16" spans="1:27" s="357" customFormat="1" ht="5" customHeight="1" x14ac:dyDescent="0.2">
      <c r="A16" s="472"/>
      <c r="B16" s="472"/>
      <c r="C16" s="472"/>
      <c r="D16" s="472"/>
      <c r="E16" s="472"/>
      <c r="F16" s="472"/>
      <c r="G16" s="472"/>
      <c r="H16" s="472"/>
      <c r="I16" s="472"/>
      <c r="J16" s="472"/>
      <c r="K16" s="356"/>
    </row>
    <row r="17" spans="1:19" s="357" customFormat="1" x14ac:dyDescent="0.2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 x14ac:dyDescent="0.2">
      <c r="A18" s="358" t="s">
        <v>982</v>
      </c>
      <c r="B18" s="475"/>
      <c r="C18" s="475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 x14ac:dyDescent="0.2">
      <c r="A19" s="358" t="s">
        <v>983</v>
      </c>
      <c r="B19" s="476"/>
      <c r="C19" s="47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 x14ac:dyDescent="0.2">
      <c r="A20" s="358" t="s">
        <v>984</v>
      </c>
      <c r="B20" s="476"/>
      <c r="C20" s="47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 x14ac:dyDescent="0.2">
      <c r="A21" s="358" t="s">
        <v>985</v>
      </c>
      <c r="B21" s="476"/>
      <c r="C21" s="47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 x14ac:dyDescent="0.2">
      <c r="A22" s="358" t="s">
        <v>986</v>
      </c>
      <c r="B22" s="477"/>
      <c r="C22" s="477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 x14ac:dyDescent="0.2">
      <c r="A23" s="358" t="s">
        <v>987</v>
      </c>
      <c r="B23" s="478"/>
      <c r="C23" s="478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 x14ac:dyDescent="0.2">
      <c r="A24" s="359"/>
      <c r="B24" s="356"/>
      <c r="C24" s="356"/>
      <c r="D24" s="356"/>
      <c r="E24" s="356"/>
      <c r="F24" s="473"/>
      <c r="G24" s="473"/>
      <c r="H24" s="473"/>
      <c r="I24" s="356"/>
      <c r="J24" s="356"/>
      <c r="K24" s="356"/>
    </row>
    <row r="25" spans="1:19" s="357" customFormat="1" ht="68" customHeight="1" x14ac:dyDescent="0.2">
      <c r="A25" s="367" t="s">
        <v>161</v>
      </c>
      <c r="B25" s="367" t="s">
        <v>910</v>
      </c>
      <c r="C25" s="367" t="s">
        <v>780</v>
      </c>
      <c r="D25" s="367" t="s">
        <v>909</v>
      </c>
      <c r="E25" s="367" t="s">
        <v>911</v>
      </c>
      <c r="F25" s="443" t="s">
        <v>1016</v>
      </c>
      <c r="G25" s="443" t="s">
        <v>1017</v>
      </c>
      <c r="H25" s="443" t="s">
        <v>1018</v>
      </c>
      <c r="I25" s="356"/>
      <c r="J25" s="356"/>
      <c r="K25" s="356"/>
    </row>
    <row r="26" spans="1:19" s="357" customFormat="1" ht="39.75" customHeight="1" x14ac:dyDescent="0.2">
      <c r="A26" s="360" t="s">
        <v>831</v>
      </c>
      <c r="B26" s="441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зданию'!C12/'1.Общие данные по зданию'!C16/VLOOKUP('1.Общие данные по зданию'!C6,'Экспресс потенциал'!B6:O27,13,0),"")))</f>
        <v/>
      </c>
      <c r="C26" s="43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/>
      </c>
      <c r="D26" s="439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/>
      </c>
      <c r="E26" s="439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/>
      </c>
      <c r="F26" s="444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/>
      </c>
      <c r="G26" s="444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/>
      </c>
      <c r="H26" s="444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/>
      </c>
      <c r="I26" s="434" t="str">
        <f>IF('2.УР ТЭ на нужды ОиВ'!B11="Готово","Готово","Перейдите к заполнению данных по зданию и УР")</f>
        <v>Перейдите к заполнению данных по зданию и УР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/>
      </c>
    </row>
    <row r="27" spans="1:19" s="357" customFormat="1" ht="39.75" customHeight="1" x14ac:dyDescent="0.2">
      <c r="A27" s="360" t="s">
        <v>824</v>
      </c>
      <c r="B27" s="441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зданию'!C13)-'3.УР горячей воды'!B9*'1.Общие данные по зданию'!C18*'1.Общие данные по зданию'!C19,"")))</f>
        <v/>
      </c>
      <c r="C27" s="43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/>
      </c>
      <c r="D27" s="439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/>
      </c>
      <c r="E27" s="439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/>
      </c>
      <c r="F27" s="444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/>
      </c>
      <c r="G27" s="444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/>
      </c>
      <c r="H27" s="444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/>
      </c>
      <c r="I27" s="434" t="str">
        <f>IF('3.УР горячей воды'!B11="Готово","Готово","Перейдите к заполнению данных по зданию и УР")</f>
        <v>Перейдите к заполнению данных по зданию и УР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/>
      </c>
    </row>
    <row r="28" spans="1:19" s="357" customFormat="1" ht="39.75" customHeight="1" x14ac:dyDescent="0.2">
      <c r="A28" s="362" t="s">
        <v>826</v>
      </c>
      <c r="B28" s="441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зданию'!C13)-'4.УР холодной воды'!B9*'1.Общие данные по зданию'!C18*'1.Общие данные по зданию'!C19,"")))</f>
        <v/>
      </c>
      <c r="C28" s="43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/>
      </c>
      <c r="D28" s="439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/>
      </c>
      <c r="E28" s="439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/>
      </c>
      <c r="F28" s="444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/>
      </c>
      <c r="G28" s="444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/>
      </c>
      <c r="H28" s="444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/>
      </c>
      <c r="I28" s="434" t="str">
        <f>IF('4.УР холодной воды'!B11="Готово","Готово","Перейдите к заполнению данных по зданию и УР")</f>
        <v>Перейдите к заполнению данных по зданию и УР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 x14ac:dyDescent="0.2">
      <c r="A29" s="362" t="s">
        <v>820</v>
      </c>
      <c r="B29" s="441" t="str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зданию'!C12-'5.УР ЭЭ'!B60-'5.УР ЭЭ'!B6/'1.Общие данные по зданию'!C12,"")))</f>
        <v/>
      </c>
      <c r="C29" s="438" t="str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/>
      </c>
      <c r="D29" s="439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/>
      </c>
      <c r="E29" s="439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/>
      </c>
      <c r="F29" s="444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/>
      </c>
      <c r="G29" s="444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/>
      </c>
      <c r="H29" s="444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/>
      </c>
      <c r="I29" s="434" t="str">
        <f>IF('5.УР ЭЭ'!B68="Готово","Готово","Перейдите к заполнению данных по зданию и УР")</f>
        <v>Перейдите к заполнению данных по зданию и УР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 x14ac:dyDescent="0.2">
      <c r="A30" s="363" t="s">
        <v>821</v>
      </c>
      <c r="B30" s="441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/>
      </c>
      <c r="C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/>
      </c>
      <c r="D30" s="439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/>
      </c>
      <c r="E30" s="439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/>
      </c>
      <c r="F30" s="444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/>
      </c>
      <c r="G30" s="444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/>
      </c>
      <c r="H30" s="444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/>
      </c>
      <c r="I30" s="434" t="str">
        <f>IF('6.УР природного газа на цели ПП'!B11="Готово","Готово","Перейдите к заполнению данных по зданию и УР")</f>
        <v>Перейдите к заполнению данных по зданию и УР</v>
      </c>
      <c r="J30" s="361" t="str">
        <f t="shared" si="0"/>
        <v/>
      </c>
      <c r="K30" s="356" t="str">
        <f>IF(AND(D30&lt;&gt;"",OR(D30&gt;0.7,D30&lt;0.05)),CONCATENATE("6",CHAR(10),""),"")</f>
        <v/>
      </c>
    </row>
    <row r="31" spans="1:19" s="357" customFormat="1" ht="39.75" customHeight="1" x14ac:dyDescent="0.2">
      <c r="A31" s="360" t="s">
        <v>1013</v>
      </c>
      <c r="B31" s="441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зданию'!C12/'1.Общие данные по зданию'!C16/VLOOKUP('1.Общие данные по зданию'!C6,'Экспресс потенциал'!B6:O27,13,0),"")))</f>
        <v/>
      </c>
      <c r="C31" s="438" t="str">
        <f>IF(I31="Перейдите к заполнению данных по зданию и УР","","неприменимо")</f>
        <v/>
      </c>
      <c r="D31" s="438" t="str">
        <f>IF(I31="Перейдите к заполнению данных по зданию и УР","","неприменимо")</f>
        <v/>
      </c>
      <c r="E31" s="439" t="str">
        <f>IF(I31="Перейдите к заполнению данных по зданию и УР","",IF('7.УР топлива на отопл. и вент.'!B4="нет","неприменимо","6%"))</f>
        <v/>
      </c>
      <c r="F31" s="444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/>
      </c>
      <c r="G31" s="444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/>
      </c>
      <c r="H31" s="444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/>
      </c>
      <c r="I31" s="434" t="str">
        <f>IF('7.УР топлива на отопл. и вент.'!B21="Готово","Готово","Перейдите к заполнению данных по зданию и УР")</f>
        <v>Перейдите к заполнению данных по зданию и УР</v>
      </c>
      <c r="J31" s="361" t="str">
        <f t="shared" si="0"/>
        <v/>
      </c>
      <c r="K31" s="356" t="str">
        <f>IF(AND(D31&lt;&gt;"",OR(D31&gt;0.7,D31&lt;0.05)),CONCATENATE("7",CHAR(10),""),"")</f>
        <v/>
      </c>
    </row>
    <row r="32" spans="1:19" s="357" customFormat="1" ht="39.75" customHeight="1" x14ac:dyDescent="0.2">
      <c r="A32" s="360" t="s">
        <v>1014</v>
      </c>
      <c r="B32" s="441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зданию'!C12/'1.Общие данные по зданию'!C16/VLOOKUP('1.Общие данные по зданию'!C6,'Экспресс потенциал'!B6:O27,13,0),"")))</f>
        <v/>
      </c>
      <c r="C32" s="438" t="str">
        <f>IF(I32="Перейдите к заполнению данных по зданию и УР","","неприменимо")</f>
        <v/>
      </c>
      <c r="D32" s="439" t="str">
        <f>IF(I32="Перейдите к заполнению данных по зданию и УР","","неприменимо")</f>
        <v/>
      </c>
      <c r="E32" s="439" t="str">
        <f>IF(I32="Перейдите к заполнению данных по зданию и УР","",IF(OR('7.УР топлива на отопл. и вент.'!B18="нет"),"неприменимо",6%))</f>
        <v/>
      </c>
      <c r="F32" s="444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/>
      </c>
      <c r="G32" s="444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/>
      </c>
      <c r="H32" s="444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/>
      </c>
      <c r="I32" s="434" t="str">
        <f>IF('7.УР топлива на отопл. и вент.'!B22="Готово","Готово","Перейдите к заполнению данных по зданию и УР")</f>
        <v>Перейдите к заполнению данных по зданию и УР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 x14ac:dyDescent="0.2">
      <c r="A33" s="360" t="s">
        <v>839</v>
      </c>
      <c r="B33" s="442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топлива'!B20:B69,'8.УР моторного топлива'!C20:C69)+SUMPRODUCT('8.УР моторного топлива'!E20:E69,'8.УР моторного топлива'!F20:F69)),"")))</f>
        <v/>
      </c>
      <c r="C33" s="438" t="str">
        <f>IF(I33="Перейдите к заполнению данных по зданию и УР","","неприменимо")</f>
        <v/>
      </c>
      <c r="D33" s="439" t="str">
        <f>IF(I33="Перейдите к заполнению данных по зданию и УР","","неприменимо")</f>
        <v/>
      </c>
      <c r="E33" s="439" t="str">
        <f>IF(I33="Перейдите к заполнению данных по зданию и УР","",IF('8.УР моторного топлива'!B4="нет","неприменимо","6%"))</f>
        <v/>
      </c>
      <c r="F33" s="445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/>
      </c>
      <c r="G33" s="445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/>
      </c>
      <c r="H33" s="445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/>
      </c>
      <c r="I33" s="434" t="str">
        <f>IF('8.УР моторного топлива'!C71="Готово","Готово","Перейдите к заполнению данных по зданию и УР")</f>
        <v>Перейдите к заполнению данных по зданию и УР</v>
      </c>
      <c r="J33" s="361" t="str">
        <f t="shared" si="0"/>
        <v/>
      </c>
      <c r="K33" s="356"/>
    </row>
    <row r="34" spans="1:27" s="357" customFormat="1" x14ac:dyDescent="0.2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/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6" customHeight="1" x14ac:dyDescent="0.25">
      <c r="A35" s="447" t="s">
        <v>891</v>
      </c>
      <c r="B35" s="446"/>
      <c r="C35" s="446"/>
      <c r="D35" s="446"/>
      <c r="E35" s="446"/>
      <c r="F35" s="446"/>
      <c r="G35" s="446"/>
      <c r="H35" s="446"/>
      <c r="I35" s="446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 x14ac:dyDescent="0.2">
      <c r="A36" s="474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74"/>
      <c r="C36" s="474"/>
      <c r="D36" s="474"/>
      <c r="E36" s="474"/>
      <c r="F36" s="474"/>
      <c r="G36" s="474"/>
      <c r="H36" s="474"/>
      <c r="I36" s="356"/>
      <c r="J36" s="356"/>
      <c r="K36" s="356"/>
    </row>
    <row r="37" spans="1:27" s="357" customFormat="1" x14ac:dyDescent="0.2">
      <c r="A37" s="474"/>
      <c r="B37" s="474"/>
      <c r="C37" s="474"/>
      <c r="D37" s="474"/>
      <c r="E37" s="474"/>
      <c r="F37" s="474"/>
      <c r="G37" s="474"/>
      <c r="H37" s="474"/>
      <c r="I37" s="356"/>
      <c r="J37" s="356"/>
      <c r="K37" s="356"/>
    </row>
    <row r="38" spans="1:27" s="357" customFormat="1" x14ac:dyDescent="0.2">
      <c r="A38" s="474"/>
      <c r="B38" s="474"/>
      <c r="C38" s="474"/>
      <c r="D38" s="474"/>
      <c r="E38" s="474"/>
      <c r="F38" s="474"/>
      <c r="G38" s="474"/>
      <c r="H38" s="474"/>
      <c r="I38" s="356"/>
      <c r="J38" s="356"/>
      <c r="K38" s="356"/>
    </row>
    <row r="39" spans="1:27" s="357" customFormat="1" x14ac:dyDescent="0.2">
      <c r="A39" s="474"/>
      <c r="B39" s="474"/>
      <c r="C39" s="474"/>
      <c r="D39" s="474"/>
      <c r="E39" s="474"/>
      <c r="F39" s="474"/>
      <c r="G39" s="474"/>
      <c r="H39" s="474"/>
      <c r="I39" s="356"/>
      <c r="J39" s="356"/>
      <c r="K39" s="356"/>
    </row>
    <row r="40" spans="1:27" s="357" customFormat="1" x14ac:dyDescent="0.2">
      <c r="A40" s="474"/>
      <c r="B40" s="474"/>
      <c r="C40" s="474"/>
      <c r="D40" s="474"/>
      <c r="E40" s="474"/>
      <c r="F40" s="474"/>
      <c r="G40" s="474"/>
      <c r="H40" s="474"/>
      <c r="I40" s="356"/>
      <c r="J40" s="356"/>
      <c r="K40" s="356"/>
    </row>
    <row r="41" spans="1:27" s="357" customFormat="1" x14ac:dyDescent="0.2">
      <c r="A41" s="474"/>
      <c r="B41" s="474"/>
      <c r="C41" s="474"/>
      <c r="D41" s="474"/>
      <c r="E41" s="474"/>
      <c r="F41" s="474"/>
      <c r="G41" s="474"/>
      <c r="H41" s="474"/>
      <c r="I41" s="356"/>
      <c r="J41" s="356"/>
      <c r="K41" s="356"/>
    </row>
    <row r="42" spans="1:27" s="357" customFormat="1" x14ac:dyDescent="0.2">
      <c r="A42" s="474"/>
      <c r="B42" s="474"/>
      <c r="C42" s="474"/>
      <c r="D42" s="474"/>
      <c r="E42" s="474"/>
      <c r="F42" s="474"/>
      <c r="G42" s="474"/>
      <c r="H42" s="474"/>
      <c r="I42" s="356"/>
      <c r="J42" s="356"/>
      <c r="K42" s="356"/>
    </row>
    <row r="43" spans="1:27" s="357" customFormat="1" ht="26.5" customHeight="1" x14ac:dyDescent="0.2">
      <c r="A43" s="474"/>
      <c r="B43" s="474"/>
      <c r="C43" s="474"/>
      <c r="D43" s="474"/>
      <c r="E43" s="474"/>
      <c r="F43" s="474"/>
      <c r="G43" s="474"/>
      <c r="H43" s="474"/>
      <c r="I43" s="356"/>
      <c r="J43" s="356"/>
      <c r="K43" s="356"/>
    </row>
    <row r="44" spans="1:27" s="357" customFormat="1" ht="125" customHeight="1" x14ac:dyDescent="0.2">
      <c r="A44" s="470" t="str">
        <f>IF(CONCATENATE(K26,K27,K28,K29,K30,K31,K32,K33)&lt;&gt;"",CONCATENATE("Рекомендуется проверить ввод на листах:",CHAR(10),"","1","",CHAR(10),"",K26,K27,K28,K29,K30,K31,K32,K33),"")</f>
        <v/>
      </c>
      <c r="B44" s="470"/>
      <c r="C44" s="470"/>
      <c r="D44" s="470"/>
      <c r="E44" s="470"/>
      <c r="F44" s="470"/>
      <c r="G44" s="470"/>
      <c r="H44" s="470"/>
      <c r="I44" s="356"/>
      <c r="J44" s="356"/>
      <c r="K44" s="356"/>
    </row>
    <row r="45" spans="1:27" x14ac:dyDescent="0.2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 x14ac:dyDescent="0.2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 x14ac:dyDescent="0.2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TyfH/2eCz/rovOlGyB+HZjODNY+viR3m2edRz6/UC/pm5l9FrXDwKLm1tXhmVht9w56K4JbjrtPY5RVuwqUL1A==" saltValue="ZOzIhaMEEZnGmgGQO/SkMQ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6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5" priority="6" operator="containsText" text="Готово">
      <formula>NOT(ISERROR(SEARCH("Готово",I26)))</formula>
    </cfRule>
  </conditionalFormatting>
  <conditionalFormatting sqref="I32">
    <cfRule type="containsText" dxfId="94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3" priority="4" operator="containsText" text="Готово">
      <formula>NOT(ISERROR(SEARCH("Готово",I32)))</formula>
    </cfRule>
  </conditionalFormatting>
  <conditionalFormatting sqref="I33">
    <cfRule type="containsText" dxfId="92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1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M6" activePane="bottomRight" state="frozen"/>
      <selection activeCell="C97" sqref="C97"/>
      <selection pane="topRight" activeCell="C97" sqref="C97"/>
      <selection pane="bottomLeft" activeCell="C97" sqref="C97"/>
      <selection pane="bottomRight" activeCell="S9" sqref="S9"/>
    </sheetView>
  </sheetViews>
  <sheetFormatPr baseColWidth="10" defaultColWidth="9.1640625" defaultRowHeight="15" x14ac:dyDescent="0.2"/>
  <cols>
    <col min="1" max="1" width="9.1640625" style="258"/>
    <col min="2" max="2" width="11.5" style="258" customWidth="1"/>
    <col min="3" max="3" width="13.33203125" style="258" customWidth="1"/>
    <col min="4" max="15" width="9.1640625" style="258"/>
    <col min="16" max="29" width="8.5" style="258" customWidth="1"/>
    <col min="30" max="32" width="9.1640625" style="258"/>
    <col min="33" max="33" width="12" style="258" bestFit="1" customWidth="1"/>
    <col min="34" max="16384" width="9.1640625" style="258"/>
  </cols>
  <sheetData>
    <row r="1" spans="1:34" x14ac:dyDescent="0.2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 x14ac:dyDescent="0.2">
      <c r="R2" s="532" t="s">
        <v>211</v>
      </c>
      <c r="S2" s="533"/>
      <c r="T2" s="533"/>
      <c r="U2" s="533"/>
      <c r="V2" s="533"/>
      <c r="W2" s="533"/>
      <c r="X2" s="532" t="s">
        <v>212</v>
      </c>
      <c r="Y2" s="533"/>
      <c r="Z2" s="533"/>
      <c r="AA2" s="533"/>
      <c r="AB2" s="533"/>
      <c r="AC2" s="533"/>
    </row>
    <row r="3" spans="1:34" x14ac:dyDescent="0.2">
      <c r="D3" s="258" t="s">
        <v>203</v>
      </c>
      <c r="F3" s="258" t="s">
        <v>202</v>
      </c>
      <c r="H3" s="258" t="s">
        <v>201</v>
      </c>
      <c r="J3" s="258" t="s">
        <v>200</v>
      </c>
      <c r="L3" s="258" t="s">
        <v>199</v>
      </c>
      <c r="P3" s="258" t="s">
        <v>204</v>
      </c>
      <c r="R3" s="258" t="s">
        <v>203</v>
      </c>
      <c r="S3" s="258" t="s">
        <v>202</v>
      </c>
      <c r="T3" s="258" t="s">
        <v>201</v>
      </c>
      <c r="U3" s="258" t="s">
        <v>200</v>
      </c>
      <c r="V3" s="258" t="s">
        <v>199</v>
      </c>
      <c r="W3" s="258" t="s">
        <v>70</v>
      </c>
      <c r="X3" s="258" t="s">
        <v>203</v>
      </c>
      <c r="Y3" s="258" t="s">
        <v>202</v>
      </c>
      <c r="Z3" s="258" t="s">
        <v>201</v>
      </c>
      <c r="AA3" s="258" t="s">
        <v>200</v>
      </c>
      <c r="AB3" s="258" t="s">
        <v>199</v>
      </c>
      <c r="AC3" s="258" t="s">
        <v>70</v>
      </c>
    </row>
    <row r="4" spans="1:34" x14ac:dyDescent="0.2">
      <c r="D4" s="258" t="s">
        <v>198</v>
      </c>
      <c r="F4" s="258" t="s">
        <v>197</v>
      </c>
      <c r="H4" s="258" t="s">
        <v>196</v>
      </c>
      <c r="J4" s="258" t="s">
        <v>196</v>
      </c>
      <c r="L4" s="258" t="s">
        <v>195</v>
      </c>
      <c r="P4" s="258" t="s">
        <v>197</v>
      </c>
    </row>
    <row r="5" spans="1:34" x14ac:dyDescent="0.2">
      <c r="B5" s="343" t="s">
        <v>757</v>
      </c>
      <c r="C5" s="258" t="s">
        <v>194</v>
      </c>
      <c r="D5" s="258" t="s">
        <v>193</v>
      </c>
      <c r="E5" s="258" t="s">
        <v>192</v>
      </c>
      <c r="F5" s="258" t="s">
        <v>193</v>
      </c>
      <c r="G5" s="258" t="s">
        <v>192</v>
      </c>
      <c r="H5" s="258" t="s">
        <v>193</v>
      </c>
      <c r="I5" s="258" t="s">
        <v>192</v>
      </c>
      <c r="J5" s="258" t="s">
        <v>193</v>
      </c>
      <c r="K5" s="258" t="s">
        <v>192</v>
      </c>
      <c r="L5" s="258" t="s">
        <v>193</v>
      </c>
      <c r="M5" s="258" t="s">
        <v>192</v>
      </c>
      <c r="N5" s="278" t="s">
        <v>191</v>
      </c>
      <c r="O5" s="278" t="s">
        <v>190</v>
      </c>
      <c r="P5" s="258" t="s">
        <v>193</v>
      </c>
      <c r="Q5" s="258" t="s">
        <v>192</v>
      </c>
    </row>
    <row r="6" spans="1:34" x14ac:dyDescent="0.2">
      <c r="B6" s="258" t="s">
        <v>784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 t="e">
        <f>VLOOKUP('1.Общие данные по зданию'!$C$10,'Экспресс потенциал'!C33:I44,IF('1.Общие данные по зданию'!C9="1 смена",4,5),1)</f>
        <v>#N/A</v>
      </c>
      <c r="O6" s="278">
        <v>21</v>
      </c>
      <c r="P6" s="278">
        <v>195.92</v>
      </c>
      <c r="Q6" s="278">
        <v>117.55</v>
      </c>
      <c r="R6" s="289" t="e">
        <f>VLOOKUP(0.9999*'0.Результаты расчета'!$B$29,ДОУ!$C$6:$E$55,3,1)</f>
        <v>#VALUE!</v>
      </c>
      <c r="S6" s="289" t="e">
        <f>VLOOKUP(0.9999*'0.Результаты расчета'!$B$26,ДОУ!$C$73:$E$122,3,1)</f>
        <v>#VALUE!</v>
      </c>
      <c r="T6" s="289" t="e">
        <f>VLOOKUP(0.9999*'0.Результаты расчета'!$B$27,ДОУ!$C$138:$E$187,3,1)</f>
        <v>#VALUE!</v>
      </c>
      <c r="U6" s="289" t="e">
        <f>VLOOKUP(0.9999*'0.Результаты расчета'!$B$28,ДОУ!$C$204:$E$253,3,1)</f>
        <v>#VALUE!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 t="e">
        <f>VLOOKUP(0.9999*'0.Результаты расчета'!$B$29,ДОУ!$C$6:$E$55,2,1)</f>
        <v>#VALUE!</v>
      </c>
      <c r="Y6" s="289" t="e">
        <f>VLOOKUP(0.9999*'0.Результаты расчета'!$B$26,ДОУ!$C$73:$E$122,2,1)</f>
        <v>#VALUE!</v>
      </c>
      <c r="Z6" s="289" t="e">
        <f>VLOOKUP(0.9999*'0.Результаты расчета'!$B$27,ДОУ!$C$138:$E$187,2,1)</f>
        <v>#VALUE!</v>
      </c>
      <c r="AA6" s="289" t="e">
        <f>VLOOKUP(0.9999*'0.Результаты расчета'!$B$28,ДОУ!$C$204:$E$253,2,1)</f>
        <v>#VALUE!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764</v>
      </c>
      <c r="AE6" s="258" t="s">
        <v>768</v>
      </c>
      <c r="AF6" s="258" t="e">
        <f>G6*'1.Общие данные по зданию'!$C$16*N6/8.078/1163/0.93</f>
        <v>#VALUE!</v>
      </c>
      <c r="AG6" s="258" t="e">
        <f>I6*'1.Общие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6" s="258" t="e">
        <f>AF6+AG6</f>
        <v>#VALUE!</v>
      </c>
    </row>
    <row r="7" spans="1:34" x14ac:dyDescent="0.2">
      <c r="A7" s="334"/>
      <c r="B7" s="334" t="s">
        <v>797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 t="e">
        <f>VLOOKUP('1.Общие данные по зданию'!$C$10,'Экспресс потенциал'!C33:I44,IF('1.Общие данные по зданию'!C9="1 смена",6,7),1)</f>
        <v>#N/A</v>
      </c>
      <c r="O7" s="278">
        <v>18</v>
      </c>
      <c r="P7" s="278">
        <v>162.5</v>
      </c>
      <c r="Q7" s="278">
        <v>97.5</v>
      </c>
      <c r="R7" s="289" t="e">
        <f>VLOOKUP(0.9999*'0.Результаты расчета'!$B$29,Общеобр.У!$C$6:$E$55,3,1)</f>
        <v>#VALUE!</v>
      </c>
      <c r="S7" s="289" t="e">
        <f>VLOOKUP(0.9999*'0.Результаты расчета'!$B$26,Общеобр.У!$C$73:$E$122,3,1)</f>
        <v>#VALUE!</v>
      </c>
      <c r="T7" s="289" t="e">
        <f>VLOOKUP(0.9999*'0.Результаты расчета'!$B$27,Общеобр.У!$C$138:$E$187,3,1)</f>
        <v>#VALUE!</v>
      </c>
      <c r="U7" s="289" t="e">
        <f>VLOOKUP(0.9999*'0.Результаты расчета'!$B$28,Общеобр.У!$C$204:$E$253,3,1)</f>
        <v>#VALUE!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 t="e">
        <f>VLOOKUP(0.9999*'0.Результаты расчета'!$B$29,Общеобр.У!$C$6:$E$55,2,1)</f>
        <v>#VALUE!</v>
      </c>
      <c r="Y7" s="289" t="e">
        <f>VLOOKUP(0.9999*'0.Результаты расчета'!$B$26,Общеобр.У!$C$73:$E$122,2,1)</f>
        <v>#VALUE!</v>
      </c>
      <c r="Z7" s="289" t="e">
        <f>VLOOKUP(0.9999*'0.Результаты расчета'!$B$27,Общеобр.У!$C$138:$E$187,2,1)</f>
        <v>#VALUE!</v>
      </c>
      <c r="AA7" s="289" t="e">
        <f>VLOOKUP(0.9999*'0.Результаты расчета'!$B$28,Общеобр.У!$C$204:$E$253,2,1)</f>
        <v>#VALUE!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764</v>
      </c>
      <c r="AE7" s="258" t="s">
        <v>768</v>
      </c>
      <c r="AF7" s="258" t="e">
        <f>G7*'1.Общие данные по зданию'!$C$16*N7/8.078/1163/0.93</f>
        <v>#VALUE!</v>
      </c>
      <c r="AG7" s="258" t="e">
        <f>I7*'1.Общие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7" s="258" t="e">
        <f t="shared" ref="AH7:AH26" si="0">AF7+AG7</f>
        <v>#VALUE!</v>
      </c>
    </row>
    <row r="8" spans="1:34" x14ac:dyDescent="0.2">
      <c r="A8" s="334"/>
      <c r="B8" s="334" t="s">
        <v>798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783</v>
      </c>
      <c r="I8" s="258" t="s">
        <v>783</v>
      </c>
      <c r="J8" s="258">
        <v>2.87</v>
      </c>
      <c r="K8" s="258">
        <v>1.72</v>
      </c>
      <c r="L8" s="258" t="s">
        <v>783</v>
      </c>
      <c r="M8" s="258" t="s">
        <v>783</v>
      </c>
      <c r="N8" s="258" t="e">
        <f>VLOOKUP('1.Общие данные по зданию'!$C$10,'Экспресс потенциал'!C33:I44,IF('1.Общие данные по зданию'!C9="1 смена",4,5),1)</f>
        <v>#N/A</v>
      </c>
      <c r="O8" s="258">
        <v>18</v>
      </c>
      <c r="P8" s="258" t="s">
        <v>783</v>
      </c>
      <c r="Q8" s="258" t="s">
        <v>783</v>
      </c>
      <c r="R8" s="289" t="e">
        <f>VLOOKUP(0.9999*'0.Результаты расчета'!$B$29,ВУЗ!$C$6:$E$55,3,1)</f>
        <v>#VALUE!</v>
      </c>
      <c r="S8" s="289" t="e">
        <f>VLOOKUP(0.9999*'0.Результаты расчета'!$B$26,ВУЗ!$C$73:$E$122,3,1)</f>
        <v>#VALUE!</v>
      </c>
      <c r="T8" s="331">
        <v>0.06</v>
      </c>
      <c r="U8" s="289" t="e">
        <f>VLOOKUP(0.9999*'0.Результаты расчета'!$B$28,ВУЗ!$C$204:$E$253,3,1)</f>
        <v>#VALUE!</v>
      </c>
      <c r="V8" s="331">
        <v>0.06</v>
      </c>
      <c r="W8" s="331">
        <v>0.06</v>
      </c>
      <c r="X8" s="289" t="e">
        <f>VLOOKUP(0.9999*'0.Результаты расчета'!$B$29,ВУЗ!$C$6:$E$55,2,1)</f>
        <v>#VALUE!</v>
      </c>
      <c r="Y8" s="289" t="e">
        <f>VLOOKUP(0.9999*'0.Результаты расчета'!$B$26,ВУЗ!$C$73:$E$122,2,1)</f>
        <v>#VALUE!</v>
      </c>
      <c r="Z8" s="258" t="s">
        <v>783</v>
      </c>
      <c r="AA8" s="289" t="e">
        <f>VLOOKUP(0.9999*'0.Результаты расчета'!$B$28,ВУЗ!$C$204:$E$253,2,1)</f>
        <v>#VALUE!</v>
      </c>
      <c r="AB8" s="258" t="s">
        <v>783</v>
      </c>
      <c r="AC8" s="258" t="s">
        <v>783</v>
      </c>
      <c r="AD8" s="258" t="s">
        <v>764</v>
      </c>
      <c r="AE8" s="258" t="s">
        <v>768</v>
      </c>
      <c r="AF8" s="258" t="e">
        <f>G8*'1.Общие данные по зданию'!$C$16*N8/8.078/1163/0.93</f>
        <v>#VALUE!</v>
      </c>
      <c r="AH8" s="258" t="e">
        <f t="shared" si="0"/>
        <v>#VALUE!</v>
      </c>
    </row>
    <row r="9" spans="1:34" x14ac:dyDescent="0.2">
      <c r="B9" s="258" t="s">
        <v>785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783</v>
      </c>
      <c r="I9" s="258" t="s">
        <v>783</v>
      </c>
      <c r="J9" s="258">
        <v>4.3899999999999997</v>
      </c>
      <c r="K9" s="258">
        <v>2.64</v>
      </c>
      <c r="L9" s="258" t="s">
        <v>783</v>
      </c>
      <c r="M9" s="258" t="s">
        <v>783</v>
      </c>
      <c r="N9" s="258" t="e">
        <f>VLOOKUP('1.Общие данные по зданию'!$C$10,'Экспресс потенциал'!C82:L92,4,1)</f>
        <v>#N/A</v>
      </c>
      <c r="O9" s="278">
        <v>20</v>
      </c>
      <c r="P9" s="258" t="s">
        <v>783</v>
      </c>
      <c r="Q9" s="258" t="s">
        <v>783</v>
      </c>
      <c r="R9" s="289" t="e">
        <f>VLOOKUP(0.9999*'0.Результаты расчета'!$B$29,ДЮСШ!$C$6:$E$55,3,1)</f>
        <v>#VALUE!</v>
      </c>
      <c r="S9" s="289" t="e">
        <f>VLOOKUP(0.9999*'0.Результаты расчета'!$B$26,ДЮСШ!$C$73:$E$122,3,1)</f>
        <v>#VALUE!</v>
      </c>
      <c r="T9" s="331">
        <v>0.06</v>
      </c>
      <c r="U9" s="289" t="e">
        <f>VLOOKUP(0.9999*'0.Результаты расчета'!$B$28,ДЮСШ!$C$204:$E$253,3,1)</f>
        <v>#VALUE!</v>
      </c>
      <c r="V9" s="331">
        <v>0.06</v>
      </c>
      <c r="W9" s="331">
        <v>0.06</v>
      </c>
      <c r="X9" s="289" t="e">
        <f>VLOOKUP(0.9999*'0.Результаты расчета'!$B$29,ДЮСШ!$C$6:$E$55,2,1)</f>
        <v>#VALUE!</v>
      </c>
      <c r="Y9" s="289" t="e">
        <f>VLOOKUP(0.9999*'0.Результаты расчета'!$B$26,ДЮСШ!$C$73:$E$122,2,1)</f>
        <v>#VALUE!</v>
      </c>
      <c r="Z9" s="258" t="s">
        <v>783</v>
      </c>
      <c r="AA9" s="289" t="e">
        <f>VLOOKUP(0.9999*'0.Результаты расчета'!$B$28,ДЮСШ!$C$204:$E$253,2,1)</f>
        <v>#VALUE!</v>
      </c>
      <c r="AB9" s="258" t="s">
        <v>783</v>
      </c>
      <c r="AC9" s="258" t="s">
        <v>783</v>
      </c>
      <c r="AD9" s="258" t="s">
        <v>765</v>
      </c>
      <c r="AE9" s="327" t="s">
        <v>771</v>
      </c>
      <c r="AF9" s="258" t="e">
        <f>G9*'1.Общие данные по зданию'!$C$16*N9/8.078/1163/0.93</f>
        <v>#VALUE!</v>
      </c>
      <c r="AH9" s="258" t="e">
        <f t="shared" si="0"/>
        <v>#VALUE!</v>
      </c>
    </row>
    <row r="10" spans="1:34" x14ac:dyDescent="0.2">
      <c r="B10" s="258" t="s">
        <v>786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783</v>
      </c>
      <c r="M10" s="258" t="s">
        <v>783</v>
      </c>
      <c r="N10" s="258" t="e">
        <f>VLOOKUP('1.Общие данные по зданию'!$C$10,'Экспресс потенциал'!C82:L92,7,1)</f>
        <v>#N/A</v>
      </c>
      <c r="O10" s="278">
        <v>20</v>
      </c>
      <c r="P10" s="258" t="s">
        <v>783</v>
      </c>
      <c r="Q10" s="258" t="s">
        <v>783</v>
      </c>
      <c r="R10" s="289" t="e">
        <f>VLOOKUP(0.9999*'0.Результаты расчета'!$B$29,'Школа искусств'!$C$6:$E$55,3,1)</f>
        <v>#VALUE!</v>
      </c>
      <c r="S10" s="289" t="e">
        <f>VLOOKUP(0.9999*'0.Результаты расчета'!$B$26,'Школа искусств'!$C$73:$E$122,3,1)</f>
        <v>#VALUE!</v>
      </c>
      <c r="T10" s="289" t="e">
        <f>VLOOKUP(0.9999*'0.Результаты расчета'!$B$27,'Школа искусств'!$C$138:$E$187,3,1)</f>
        <v>#VALUE!</v>
      </c>
      <c r="U10" s="289" t="e">
        <f>VLOOKUP(0.9999*'0.Результаты расчета'!$B$28,'Школа искусств'!$C$204:$E$253,3,1)</f>
        <v>#VALUE!</v>
      </c>
      <c r="V10" s="331">
        <v>0.06</v>
      </c>
      <c r="W10" s="331">
        <v>0.06</v>
      </c>
      <c r="X10" s="289" t="e">
        <f>VLOOKUP(0.9999*'0.Результаты расчета'!$B$29,'Школа искусств'!$C$6:$E$55,2,1)</f>
        <v>#VALUE!</v>
      </c>
      <c r="Y10" s="289" t="e">
        <f>VLOOKUP(0.9999*'0.Результаты расчета'!$B$26,'Школа искусств'!$C$73:$E$122,2,1)</f>
        <v>#VALUE!</v>
      </c>
      <c r="Z10" s="289" t="e">
        <f>VLOOKUP(0.9999*'0.Результаты расчета'!$B$27,'Школа искусств'!$C$138:$E$187,2,1)</f>
        <v>#VALUE!</v>
      </c>
      <c r="AA10" s="289" t="e">
        <f>VLOOKUP(0.9999*'0.Результаты расчета'!$B$28,'Школа искусств'!$C$204:$E$253,2,1)</f>
        <v>#VALUE!</v>
      </c>
      <c r="AB10" s="258" t="s">
        <v>783</v>
      </c>
      <c r="AC10" s="258" t="s">
        <v>783</v>
      </c>
      <c r="AD10" s="258" t="s">
        <v>765</v>
      </c>
      <c r="AE10" s="327" t="s">
        <v>771</v>
      </c>
      <c r="AF10" s="258" t="e">
        <f>G10*'1.Общие данные по зданию'!$C$16*N10/8.078/1163/0.93</f>
        <v>#VALUE!</v>
      </c>
      <c r="AG10" s="258" t="e">
        <f>I10*'1.Общие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10" s="258" t="e">
        <f t="shared" si="0"/>
        <v>#VALUE!</v>
      </c>
    </row>
    <row r="11" spans="1:34" x14ac:dyDescent="0.2">
      <c r="B11" s="258" t="s">
        <v>787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783</v>
      </c>
      <c r="I11" s="258" t="s">
        <v>783</v>
      </c>
      <c r="J11" s="258">
        <v>0.72</v>
      </c>
      <c r="K11" s="258">
        <v>0.43</v>
      </c>
      <c r="L11" s="258" t="s">
        <v>783</v>
      </c>
      <c r="M11" s="258" t="s">
        <v>783</v>
      </c>
      <c r="N11" s="258" t="e">
        <f>VLOOKUP('1.Общие данные по зданию'!$C$10,'Экспресс потенциал'!C82:L92,7,1)</f>
        <v>#N/A</v>
      </c>
      <c r="O11" s="278">
        <v>20</v>
      </c>
      <c r="P11" s="258" t="s">
        <v>783</v>
      </c>
      <c r="Q11" s="258" t="s">
        <v>783</v>
      </c>
      <c r="R11" s="289" t="e">
        <f>VLOOKUP(0.9999*'0.Результаты расчета'!$B$29,Муз.школа!$C$6:$E$55,3,1)</f>
        <v>#VALUE!</v>
      </c>
      <c r="S11" s="289" t="e">
        <f>VLOOKUP(0.9999*'0.Результаты расчета'!$B$26,Муз.школа!$C$73:$E$122,3,1)</f>
        <v>#VALUE!</v>
      </c>
      <c r="T11" s="331">
        <v>0.06</v>
      </c>
      <c r="U11" s="289" t="e">
        <f>VLOOKUP(0.9999*'0.Результаты расчета'!$B$28,Муз.школа!$C$204:$E$253,3,1)</f>
        <v>#VALUE!</v>
      </c>
      <c r="V11" s="331">
        <v>0.06</v>
      </c>
      <c r="W11" s="331">
        <v>0.06</v>
      </c>
      <c r="X11" s="289" t="e">
        <f>VLOOKUP(0.9999*'0.Результаты расчета'!$B$29,Муз.школа!$C$6:$E$55,2,1)</f>
        <v>#VALUE!</v>
      </c>
      <c r="Y11" s="289" t="e">
        <f>VLOOKUP(0.9999*'0.Результаты расчета'!$B$26,Муз.школа!$C$73:$E$122,2,1)</f>
        <v>#VALUE!</v>
      </c>
      <c r="Z11" s="258" t="s">
        <v>783</v>
      </c>
      <c r="AA11" s="289" t="e">
        <f>VLOOKUP(0.9999*'0.Результаты расчета'!$B$28,Муз.школа!$C$204:$E$253,2,1)</f>
        <v>#VALUE!</v>
      </c>
      <c r="AB11" s="258" t="s">
        <v>783</v>
      </c>
      <c r="AC11" s="258" t="s">
        <v>783</v>
      </c>
      <c r="AD11" s="258" t="s">
        <v>765</v>
      </c>
      <c r="AE11" s="327" t="s">
        <v>771</v>
      </c>
      <c r="AF11" s="258" t="e">
        <f>G11*'1.Общие данные по зданию'!$C$16*N11/8.078/1163/0.93</f>
        <v>#VALUE!</v>
      </c>
      <c r="AH11" s="258" t="e">
        <f t="shared" si="0"/>
        <v>#VALUE!</v>
      </c>
    </row>
    <row r="12" spans="1:34" x14ac:dyDescent="0.2">
      <c r="B12" s="258" t="s">
        <v>788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783</v>
      </c>
      <c r="M12" s="258" t="s">
        <v>783</v>
      </c>
      <c r="N12" s="258" t="e">
        <f>VLOOKUP('1.Общие данные по зданию'!$C$10,'Экспресс потенциал'!C65:L76,2,1)</f>
        <v>#N/A</v>
      </c>
      <c r="O12" s="278">
        <v>20</v>
      </c>
      <c r="P12" s="258" t="s">
        <v>783</v>
      </c>
      <c r="Q12" s="258" t="s">
        <v>783</v>
      </c>
      <c r="R12" s="289" t="e">
        <f>VLOOKUP(0.9999*'0.Результаты расчета'!$B$29,Мед.стационар!$C$6:$E$55,3,1)</f>
        <v>#VALUE!</v>
      </c>
      <c r="S12" s="289" t="e">
        <f>VLOOKUP(0.9999*'0.Результаты расчета'!$B$26,Мед.стационар!$C$73:$E$122,3,1)</f>
        <v>#VALUE!</v>
      </c>
      <c r="T12" s="289" t="e">
        <f>VLOOKUP(0.9999*'0.Результаты расчета'!$B$27,Мед.стационар!$C$138:$E$187,3,1)</f>
        <v>#VALUE!</v>
      </c>
      <c r="U12" s="289" t="e">
        <f>VLOOKUP(0.9999*'0.Результаты расчета'!$B$28,Мед.стационар!$C$204:$E$253,3,1)</f>
        <v>#VALUE!</v>
      </c>
      <c r="V12" s="331">
        <v>0.06</v>
      </c>
      <c r="W12" s="331">
        <v>0.06</v>
      </c>
      <c r="X12" s="289" t="e">
        <f>VLOOKUP(0.9999*'0.Результаты расчета'!$B$29,Мед.стационар!$C$6:$E$55,2,1)</f>
        <v>#VALUE!</v>
      </c>
      <c r="Y12" s="289" t="e">
        <f>VLOOKUP(0.9999*'0.Результаты расчета'!$B$26,Мед.стационар!$C$73:$E$122,2,1)</f>
        <v>#VALUE!</v>
      </c>
      <c r="Z12" s="289" t="e">
        <f>VLOOKUP(0.9999*'0.Результаты расчета'!$B$27,Мед.стационар!$C$138:$E$187,2,1)</f>
        <v>#VALUE!</v>
      </c>
      <c r="AA12" s="289" t="e">
        <f>VLOOKUP(0.9999*'0.Результаты расчета'!$B$28,Мед.стационар!$C$204:$E$253,2,1)</f>
        <v>#VALUE!</v>
      </c>
      <c r="AB12" s="258" t="s">
        <v>783</v>
      </c>
      <c r="AC12" s="258" t="s">
        <v>783</v>
      </c>
      <c r="AD12" s="258" t="s">
        <v>766</v>
      </c>
      <c r="AE12" s="327" t="s">
        <v>769</v>
      </c>
      <c r="AF12" s="258" t="e">
        <f>G12*'1.Общие данные по зданию'!$C$16*N12/8.078/1163/0.93</f>
        <v>#VALUE!</v>
      </c>
      <c r="AG12" s="258" t="e">
        <f>I12*'1.Общие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12" s="258" t="e">
        <f t="shared" si="0"/>
        <v>#VALUE!</v>
      </c>
    </row>
    <row r="13" spans="1:34" x14ac:dyDescent="0.2">
      <c r="A13" s="334"/>
      <c r="B13" s="334" t="s">
        <v>799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783</v>
      </c>
      <c r="M13" s="258" t="s">
        <v>783</v>
      </c>
      <c r="N13" s="258" t="e">
        <f>VLOOKUP('1.Общие данные по зданию'!$C$10,'Экспресс потенциал'!C49:F60,3,1)</f>
        <v>#N/A</v>
      </c>
      <c r="O13" s="278">
        <v>20</v>
      </c>
      <c r="P13" s="258" t="s">
        <v>783</v>
      </c>
      <c r="Q13" s="258" t="s">
        <v>783</v>
      </c>
      <c r="R13" s="289" t="e">
        <f>VLOOKUP(0.9999*'0.Результаты расчета'!$B$29,'Поликлиника,амбулаторий'!$C$6:$E$55,3,1)</f>
        <v>#VALUE!</v>
      </c>
      <c r="S13" s="289" t="e">
        <f>VLOOKUP(0.9999*'0.Результаты расчета'!$B$26,'Поликлиника,амбулаторий'!$C$73:$E$122,3,1)</f>
        <v>#VALUE!</v>
      </c>
      <c r="T13" s="289" t="e">
        <f>VLOOKUP(0.9999*'0.Результаты расчета'!$B$27,'Поликлиника,амбулаторий'!$C$138:$E$187,3,1)</f>
        <v>#VALUE!</v>
      </c>
      <c r="U13" s="289" t="e">
        <f>VLOOKUP(0.9999*'0.Результаты расчета'!$B$28,'Поликлиника,амбулаторий'!$C$204:$E$253,3,1)</f>
        <v>#VALUE!</v>
      </c>
      <c r="V13" s="331">
        <v>0.06</v>
      </c>
      <c r="W13" s="331">
        <v>0.06</v>
      </c>
      <c r="X13" s="289" t="e">
        <f>VLOOKUP(0.9999*'0.Результаты расчета'!$B$29,'Поликлиника,амбулаторий'!$C$6:$E$55,2,1)</f>
        <v>#VALUE!</v>
      </c>
      <c r="Y13" s="289" t="e">
        <f>VLOOKUP(0.9999*'0.Результаты расчета'!$B$26,'Поликлиника,амбулаторий'!$C$73:$E$122,2,1)</f>
        <v>#VALUE!</v>
      </c>
      <c r="Z13" s="289" t="e">
        <f>VLOOKUP(0.9999*'0.Результаты расчета'!$B$27,'Поликлиника,амбулаторий'!$C$138:$E$187,2,1)</f>
        <v>#VALUE!</v>
      </c>
      <c r="AA13" s="289" t="e">
        <f>VLOOKUP(0.9999*'0.Результаты расчета'!$B$28,'Поликлиника,амбулаторий'!$C$204:$E$253,2,1)</f>
        <v>#VALUE!</v>
      </c>
      <c r="AB13" s="258" t="s">
        <v>783</v>
      </c>
      <c r="AC13" s="258" t="s">
        <v>783</v>
      </c>
      <c r="AD13" s="258" t="s">
        <v>766</v>
      </c>
      <c r="AE13" s="327" t="s">
        <v>769</v>
      </c>
      <c r="AF13" s="258" t="e">
        <f>G13*'1.Общие данные по зданию'!$C$16*N13/8.078/1163/0.93</f>
        <v>#VALUE!</v>
      </c>
      <c r="AG13" s="258" t="e">
        <f>I13*'1.Общие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13" s="258" t="e">
        <f t="shared" si="0"/>
        <v>#VALUE!</v>
      </c>
    </row>
    <row r="14" spans="1:34" x14ac:dyDescent="0.2">
      <c r="B14" s="258" t="s">
        <v>789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783</v>
      </c>
      <c r="I14" s="258" t="s">
        <v>783</v>
      </c>
      <c r="J14" s="258">
        <v>7.53</v>
      </c>
      <c r="K14" s="258">
        <f>ROUND(J14*0.6,2)</f>
        <v>4.5199999999999996</v>
      </c>
      <c r="L14" s="258" t="s">
        <v>783</v>
      </c>
      <c r="M14" s="258" t="s">
        <v>783</v>
      </c>
      <c r="N14" s="329" t="e">
        <f>VLOOKUP('1.Общие данные по зданию'!$C$10,'Экспресс потенциал'!C33:I43,2,1)</f>
        <v>#N/A</v>
      </c>
      <c r="O14" s="278">
        <v>20</v>
      </c>
      <c r="P14" s="258" t="s">
        <v>783</v>
      </c>
      <c r="Q14" s="258" t="s">
        <v>783</v>
      </c>
      <c r="R14" s="289" t="e">
        <f>VLOOKUP(0.9999*'0.Результаты расчета'!$B$29,'Аптека,мол.кухня,ветаптека'!$C$6:$E$55,3,1)</f>
        <v>#VALUE!</v>
      </c>
      <c r="S14" s="289" t="e">
        <f>VLOOKUP(0.9999*'0.Результаты расчета'!$B$26,'Аптека,мол.кухня,ветаптека'!$C$73:$E$122,3,1)</f>
        <v>#VALUE!</v>
      </c>
      <c r="T14" s="331">
        <v>0.06</v>
      </c>
      <c r="U14" s="289" t="e">
        <f>VLOOKUP(0.9999*'0.Результаты расчета'!$B$28,'Аптека,мол.кухня,ветаптека'!$C$204:$E$253,3,1)</f>
        <v>#VALUE!</v>
      </c>
      <c r="V14" s="331">
        <v>0.06</v>
      </c>
      <c r="W14" s="331">
        <v>0.06</v>
      </c>
      <c r="X14" s="289" t="e">
        <f>VLOOKUP(0.9999*'0.Результаты расчета'!$B$29,'Аптека,мол.кухня,ветаптека'!$C$6:$E$55,2,1)</f>
        <v>#VALUE!</v>
      </c>
      <c r="Y14" s="289" t="e">
        <f>VLOOKUP(0.9999*'0.Результаты расчета'!$B$26,'Аптека,мол.кухня,ветаптека'!$C$73:$E$122,2,1)</f>
        <v>#VALUE!</v>
      </c>
      <c r="Z14" s="258" t="s">
        <v>783</v>
      </c>
      <c r="AA14" s="289" t="e">
        <f>VLOOKUP(0.9999*'0.Результаты расчета'!$B$28,'Аптека,мол.кухня,ветаптека'!$C$204:$E$253,2,1)</f>
        <v>#VALUE!</v>
      </c>
      <c r="AB14" s="289" t="e">
        <f>VLOOKUP(0.9999*'0.Результаты расчета'!$B$30,'Аптека,мол.кухня,ветаптека'!$C$270:$E$319,2,1)</f>
        <v>#VALUE!</v>
      </c>
      <c r="AC14" s="258" t="s">
        <v>783</v>
      </c>
      <c r="AD14" s="258" t="s">
        <v>764</v>
      </c>
      <c r="AE14" s="258" t="s">
        <v>768</v>
      </c>
      <c r="AF14" s="258" t="e">
        <f>G14*'1.Общие данные по зданию'!$C$16*N14/8.078/1163/0.93</f>
        <v>#VALUE!</v>
      </c>
      <c r="AH14" s="258" t="e">
        <f t="shared" si="0"/>
        <v>#VALUE!</v>
      </c>
    </row>
    <row r="15" spans="1:34" x14ac:dyDescent="0.2">
      <c r="A15" s="334"/>
      <c r="B15" s="334" t="s">
        <v>800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 t="e">
        <f>VLOOKUP('1.Общие данные по зданию'!$C$10,'Экспресс потенциал'!C65:F76,2,1)</f>
        <v>#N/A</v>
      </c>
      <c r="O15" s="278">
        <v>20</v>
      </c>
      <c r="P15" s="258" t="s">
        <v>783</v>
      </c>
      <c r="Q15" s="258" t="s">
        <v>783</v>
      </c>
      <c r="R15" s="289" t="e">
        <f>VLOOKUP(0.9999*'0.Результаты расчета'!$B$29,Больница!$C$6:$E$55,3,1)</f>
        <v>#VALUE!</v>
      </c>
      <c r="S15" s="289" t="e">
        <f>VLOOKUP(0.9999*'0.Результаты расчета'!$B$26,Больница!$C$73:$E$122,3,1)</f>
        <v>#VALUE!</v>
      </c>
      <c r="T15" s="289" t="e">
        <f>VLOOKUP(0.9999*'0.Результаты расчета'!$B$27,Больница!$C$138:$E$187,3,1)</f>
        <v>#VALUE!</v>
      </c>
      <c r="U15" s="289" t="e">
        <f>VLOOKUP(0.9999*'0.Результаты расчета'!$B$28,Больница!$C$204:$E$253,3,1)</f>
        <v>#VALUE!</v>
      </c>
      <c r="V15" s="289" t="e">
        <f>VLOOKUP(0.9999*'0.Результаты расчета'!$B$30,Больница!$C$270:$E$319,3,1)</f>
        <v>#VALUE!</v>
      </c>
      <c r="W15" s="331">
        <v>0.06</v>
      </c>
      <c r="X15" s="289" t="e">
        <f>VLOOKUP(0.9999*'0.Результаты расчета'!$B$29,Больница!$C$6:$E$55,2,1)</f>
        <v>#VALUE!</v>
      </c>
      <c r="Y15" s="289" t="e">
        <f>VLOOKUP(0.9999*'0.Результаты расчета'!$B$26,Больница!$C$73:$E$122,2,1)</f>
        <v>#VALUE!</v>
      </c>
      <c r="Z15" s="289" t="e">
        <f>VLOOKUP(0.9999*'0.Результаты расчета'!$B$27,Больница!$C$138:$E$187,2,1)</f>
        <v>#VALUE!</v>
      </c>
      <c r="AA15" s="289" t="e">
        <f>VLOOKUP(0.9999*'0.Результаты расчета'!$B$28,Больница!$C$204:$E$253,2,1)</f>
        <v>#VALUE!</v>
      </c>
      <c r="AB15" s="289" t="e">
        <f>VLOOKUP(0.9999*'0.Результаты расчета'!$B$30,Больница!$C$270:$E$319,2,1)</f>
        <v>#VALUE!</v>
      </c>
      <c r="AC15" s="258" t="s">
        <v>783</v>
      </c>
      <c r="AD15" s="258" t="s">
        <v>767</v>
      </c>
      <c r="AE15" s="327" t="s">
        <v>770</v>
      </c>
      <c r="AF15" s="258" t="e">
        <f>G15*'1.Общие данные по зданию'!$C$16*N15/8.078/1163/0.93</f>
        <v>#VALUE!</v>
      </c>
      <c r="AG15" s="258" t="e">
        <f>I15*'1.Общие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15" s="258" t="e">
        <f t="shared" si="0"/>
        <v>#VALUE!</v>
      </c>
    </row>
    <row r="16" spans="1:34" x14ac:dyDescent="0.2">
      <c r="A16" s="334"/>
      <c r="B16" s="334" t="s">
        <v>801</v>
      </c>
      <c r="C16" s="258">
        <v>1</v>
      </c>
      <c r="D16" s="258">
        <v>6.22</v>
      </c>
      <c r="E16" s="258">
        <v>3.73</v>
      </c>
      <c r="F16" s="258" t="s">
        <v>189</v>
      </c>
      <c r="G16" s="258" t="s">
        <v>189</v>
      </c>
      <c r="H16" s="258" t="s">
        <v>783</v>
      </c>
      <c r="I16" s="258" t="s">
        <v>783</v>
      </c>
      <c r="J16" s="258">
        <v>1.45</v>
      </c>
      <c r="K16" s="258">
        <v>0.87</v>
      </c>
      <c r="L16" s="258" t="s">
        <v>783</v>
      </c>
      <c r="M16" s="258" t="s">
        <v>783</v>
      </c>
      <c r="N16" s="329" t="e">
        <f>VLOOKUP('1.Общие данные по зданию'!$C$10,'Экспресс потенциал'!C49:F60,2,1)</f>
        <v>#N/A</v>
      </c>
      <c r="O16" s="278">
        <v>20</v>
      </c>
      <c r="P16" s="258" t="s">
        <v>783</v>
      </c>
      <c r="Q16" s="258" t="s">
        <v>783</v>
      </c>
      <c r="R16" s="289" t="e">
        <f>VLOOKUP(0.9999*'0.Результаты расчета'!$B$29,ФАП!$C$6:$E$55,3,1)</f>
        <v>#VALUE!</v>
      </c>
      <c r="S16" s="331">
        <v>0.06</v>
      </c>
      <c r="T16" s="331">
        <v>0.06</v>
      </c>
      <c r="U16" s="289" t="e">
        <f>VLOOKUP(0.9999*'0.Результаты расчета'!$B$28,ФАП!$C$204:$E$253,3,1)</f>
        <v>#VALUE!</v>
      </c>
      <c r="V16" s="331">
        <v>0.06</v>
      </c>
      <c r="W16" s="331">
        <v>0.06</v>
      </c>
      <c r="X16" s="289" t="e">
        <f>VLOOKUP(0.9999*'0.Результаты расчета'!$B$29,ФАП!$C$6:$E$55,2,1)</f>
        <v>#VALUE!</v>
      </c>
      <c r="Y16" s="258" t="s">
        <v>783</v>
      </c>
      <c r="Z16" s="258" t="s">
        <v>783</v>
      </c>
      <c r="AA16" s="289" t="e">
        <f>VLOOKUP(0.9999*'0.Результаты расчета'!$B$28,ФАП!$C$204:$E$253,2,1)</f>
        <v>#VALUE!</v>
      </c>
      <c r="AB16" s="258" t="s">
        <v>783</v>
      </c>
      <c r="AC16" s="258" t="s">
        <v>783</v>
      </c>
      <c r="AD16" s="258" t="s">
        <v>764</v>
      </c>
      <c r="AE16" s="258" t="s">
        <v>768</v>
      </c>
      <c r="AF16" s="258" t="e">
        <f>G13*'1.Общие данные по зданию'!$C$16*N16/8.078/1163/0.93</f>
        <v>#VALUE!</v>
      </c>
      <c r="AH16" s="258" t="e">
        <f t="shared" si="0"/>
        <v>#VALUE!</v>
      </c>
    </row>
    <row r="17" spans="1:34" x14ac:dyDescent="0.2">
      <c r="A17" s="334"/>
      <c r="B17" s="334" t="s">
        <v>802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783</v>
      </c>
      <c r="I17" s="258" t="s">
        <v>783</v>
      </c>
      <c r="J17" s="258">
        <v>2.1800000000000002</v>
      </c>
      <c r="K17" s="258">
        <f t="shared" ref="K17:K26" si="3">ROUND(J17*0.6,2)</f>
        <v>1.31</v>
      </c>
      <c r="L17" s="258" t="s">
        <v>783</v>
      </c>
      <c r="M17" s="258" t="s">
        <v>783</v>
      </c>
      <c r="N17" s="329" t="e">
        <f>VLOOKUP('1.Общие данные по зданию'!$C$10,'Экспресс потенциал'!C82:L92,5,1)</f>
        <v>#N/A</v>
      </c>
      <c r="O17" s="278">
        <v>18</v>
      </c>
      <c r="P17" s="258" t="s">
        <v>783</v>
      </c>
      <c r="Q17" s="258" t="s">
        <v>783</v>
      </c>
      <c r="R17" s="328" t="e">
        <f>VLOOKUP(0.9999*'0.Результаты расчета'!$B$29,'Откр.спорт.сооруж-е'!$C$6:$E$55,3,1)</f>
        <v>#VALUE!</v>
      </c>
      <c r="S17" s="328" t="e">
        <f>VLOOKUP(0.9999*'0.Результаты расчета'!$B$26,'Откр.спорт.сооруж-е'!$C$73:$E$122,3,1)</f>
        <v>#VALUE!</v>
      </c>
      <c r="T17" s="331">
        <v>0.06</v>
      </c>
      <c r="U17" s="328" t="e">
        <f>VLOOKUP(0.9999*'0.Результаты расчета'!$B$28,'Откр.спорт.сооруж-е'!$C$204:$E$253,3,1)</f>
        <v>#VALUE!</v>
      </c>
      <c r="V17" s="331">
        <v>0.06</v>
      </c>
      <c r="W17" s="331">
        <v>0.06</v>
      </c>
      <c r="X17" s="328" t="e">
        <f>VLOOKUP(0.9999*'0.Результаты расчета'!$B$29,'Откр.спорт.сооруж-е'!$C$6:$E$55,2,1)</f>
        <v>#VALUE!</v>
      </c>
      <c r="Y17" s="328" t="e">
        <f>VLOOKUP(0.9999*'0.Результаты расчета'!$B$26,'Откр.спорт.сооруж-е'!$C$73:$E$122,2,1)</f>
        <v>#VALUE!</v>
      </c>
      <c r="Z17" s="328" t="e">
        <f>VLOOKUP(0.9999*'0.Результаты расчета'!$B$27,'Откр.спорт.сооруж-е'!$C$138:$E$187,2,1)</f>
        <v>#VALUE!</v>
      </c>
      <c r="AA17" s="328" t="e">
        <f>VLOOKUP(0.9999*'0.Результаты расчета'!$B$28,'Откр.спорт.сооруж-е'!$C$204:$E$253,2,1)</f>
        <v>#VALUE!</v>
      </c>
      <c r="AB17" s="258" t="s">
        <v>783</v>
      </c>
      <c r="AC17" s="258" t="s">
        <v>783</v>
      </c>
      <c r="AD17" s="258" t="s">
        <v>765</v>
      </c>
      <c r="AE17" s="327" t="s">
        <v>771</v>
      </c>
      <c r="AF17" s="258" t="e">
        <f>G17*'1.Общие данные по зданию'!$C$16*N17/8.078/1163/0.93</f>
        <v>#VALUE!</v>
      </c>
      <c r="AH17" s="258" t="e">
        <f t="shared" si="0"/>
        <v>#VALUE!</v>
      </c>
    </row>
    <row r="18" spans="1:34" x14ac:dyDescent="0.2">
      <c r="A18" s="334"/>
      <c r="B18" s="334" t="s">
        <v>803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783</v>
      </c>
      <c r="M18" s="258" t="s">
        <v>783</v>
      </c>
      <c r="N18" s="329" t="e">
        <f>VLOOKUP('1.Общие данные по зданию'!$C$10,'Экспресс потенциал'!C82:L92,6,1)</f>
        <v>#N/A</v>
      </c>
      <c r="O18" s="278">
        <v>18</v>
      </c>
      <c r="P18" s="258" t="s">
        <v>783</v>
      </c>
      <c r="Q18" s="258" t="s">
        <v>783</v>
      </c>
      <c r="R18" s="328" t="e">
        <f>VLOOKUP(0.9999*'0.Результаты расчета'!$B$29,'Крыт.спорт.сооруж-е'!$C$6:$E$55,3,1)</f>
        <v>#VALUE!</v>
      </c>
      <c r="S18" s="328" t="e">
        <f>VLOOKUP(0.9999*'0.Результаты расчета'!$B$26,'Крыт.спорт.сооруж-е'!$C$73:$E$122,3,1)</f>
        <v>#VALUE!</v>
      </c>
      <c r="T18" s="328" t="e">
        <f>VLOOKUP(0.9999*'0.Результаты расчета'!$B$27,'Крыт.спорт.сооруж-е'!$C$138:$E$187,3,1)</f>
        <v>#VALUE!</v>
      </c>
      <c r="U18" s="328" t="e">
        <f>VLOOKUP(0.9999*'0.Результаты расчета'!$B$28,'Крыт.спорт.сооруж-е'!$C$204:$E$253,3,1)</f>
        <v>#VALUE!</v>
      </c>
      <c r="V18" s="331">
        <v>0.06</v>
      </c>
      <c r="W18" s="331">
        <v>0.06</v>
      </c>
      <c r="X18" s="328" t="e">
        <f>VLOOKUP(0.9999*'0.Результаты расчета'!$B$29,'Крыт.спорт.сооруж-е'!$C$6:$E$55,2,1)</f>
        <v>#VALUE!</v>
      </c>
      <c r="Y18" s="328" t="e">
        <f>VLOOKUP(0.9999*'0.Результаты расчета'!$B$26,'Крыт.спорт.сооруж-е'!$C$73:$E$122,2,1)</f>
        <v>#VALUE!</v>
      </c>
      <c r="Z18" s="328" t="e">
        <f>VLOOKUP(0.9999*'0.Результаты расчета'!$B$27,'Крыт.спорт.сооруж-е'!$C$138:$E$187,2,1)</f>
        <v>#VALUE!</v>
      </c>
      <c r="AA18" s="328" t="e">
        <f>VLOOKUP(0.9999*'0.Результаты расчета'!$B$28,'Крыт.спорт.сооруж-е'!$C$204:$E$253,2,1)</f>
        <v>#VALUE!</v>
      </c>
      <c r="AB18" s="258" t="s">
        <v>783</v>
      </c>
      <c r="AC18" s="258" t="s">
        <v>783</v>
      </c>
      <c r="AD18" s="258" t="s">
        <v>765</v>
      </c>
      <c r="AE18" s="327" t="s">
        <v>771</v>
      </c>
      <c r="AF18" s="258" t="e">
        <f>G18*'1.Общие данные по зданию'!$C$16*N18/8.078/1163/0.93</f>
        <v>#VALUE!</v>
      </c>
      <c r="AG18" s="258" t="e">
        <f>I18*'1.Общие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18" s="258" t="e">
        <f t="shared" si="0"/>
        <v>#VALUE!</v>
      </c>
    </row>
    <row r="19" spans="1:34" x14ac:dyDescent="0.2">
      <c r="B19" s="258" t="s">
        <v>790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783</v>
      </c>
      <c r="I19" s="258" t="s">
        <v>783</v>
      </c>
      <c r="J19" s="258">
        <v>9.5399999999999991</v>
      </c>
      <c r="K19" s="258">
        <f t="shared" si="3"/>
        <v>5.72</v>
      </c>
      <c r="L19" s="258" t="s">
        <v>783</v>
      </c>
      <c r="M19" s="258" t="s">
        <v>783</v>
      </c>
      <c r="N19" s="330" t="e">
        <f>VLOOKUP('1.Общие данные по зданию'!$C$10,'Экспресс потенциал'!C82:L92,3,1)</f>
        <v>#N/A</v>
      </c>
      <c r="O19" s="278">
        <v>24</v>
      </c>
      <c r="P19" s="258" t="s">
        <v>783</v>
      </c>
      <c r="Q19" s="258" t="s">
        <v>783</v>
      </c>
      <c r="R19" s="289" t="e">
        <f>VLOOKUP(0.9999*'0.Результаты расчета'!$B$29,Бассейны!$C$6:$E$55,3,1)</f>
        <v>#VALUE!</v>
      </c>
      <c r="S19" s="289" t="e">
        <f>VLOOKUP(0.9999*'0.Результаты расчета'!$B$26,Бассейны!$C$73:$E$122,3,1)</f>
        <v>#VALUE!</v>
      </c>
      <c r="T19" s="331">
        <v>0.06</v>
      </c>
      <c r="U19" s="289" t="e">
        <f>VLOOKUP(0.9999*'0.Результаты расчета'!$B$28,Бассейны!$C$204:$E$253,3,1)</f>
        <v>#VALUE!</v>
      </c>
      <c r="V19" s="331">
        <v>0.06</v>
      </c>
      <c r="W19" s="331">
        <v>0.06</v>
      </c>
      <c r="X19" s="289" t="e">
        <f>VLOOKUP(0.9999*'0.Результаты расчета'!$B$29,Бассейны!$C$6:$E$55,2,1)</f>
        <v>#VALUE!</v>
      </c>
      <c r="Y19" s="289" t="e">
        <f>VLOOKUP(0.9999*'0.Результаты расчета'!$B$26,Бассейны!$C$73:$E$122,2,1)</f>
        <v>#VALUE!</v>
      </c>
      <c r="Z19" s="258" t="s">
        <v>783</v>
      </c>
      <c r="AA19" s="289" t="e">
        <f>VLOOKUP(0.9999*'0.Результаты расчета'!$B$28,Бассейны!$C$204:$E$253,2,1)</f>
        <v>#VALUE!</v>
      </c>
      <c r="AB19" s="258" t="s">
        <v>783</v>
      </c>
      <c r="AC19" s="258" t="s">
        <v>783</v>
      </c>
      <c r="AD19" s="258" t="s">
        <v>765</v>
      </c>
      <c r="AE19" s="327" t="s">
        <v>771</v>
      </c>
      <c r="AF19" s="258" t="e">
        <f>G19*'1.Общие данные по зданию'!$C$16*N19/8.078/1163/0.93</f>
        <v>#VALUE!</v>
      </c>
      <c r="AH19" s="258" t="e">
        <f t="shared" si="0"/>
        <v>#VALUE!</v>
      </c>
    </row>
    <row r="20" spans="1:34" x14ac:dyDescent="0.2">
      <c r="B20" s="258" t="s">
        <v>791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783</v>
      </c>
      <c r="M20" s="258" t="s">
        <v>783</v>
      </c>
      <c r="N20" s="329" t="e">
        <f>VLOOKUP('1.Общие данные по зданию'!$C$10,'Экспресс потенциал'!C33:I43,2,1)</f>
        <v>#N/A</v>
      </c>
      <c r="O20" s="278">
        <v>20</v>
      </c>
      <c r="P20" s="258" t="s">
        <v>783</v>
      </c>
      <c r="Q20" s="258" t="s">
        <v>783</v>
      </c>
      <c r="R20" s="289" t="e">
        <f>VLOOKUP(0.9999*'0.Результаты расчета'!$B$29,Библиотеки!$C$6:$E$55,3,1)</f>
        <v>#VALUE!</v>
      </c>
      <c r="S20" s="289" t="e">
        <f>VLOOKUP(0.9999*'0.Результаты расчета'!$B$26,Библиотеки!$C$73:$E$122,3,1)</f>
        <v>#VALUE!</v>
      </c>
      <c r="T20" s="289" t="e">
        <f>VLOOKUP(0.9999*'0.Результаты расчета'!$B$27,Библиотеки!$C$138:$E$187,3,1)</f>
        <v>#VALUE!</v>
      </c>
      <c r="U20" s="289" t="e">
        <f>VLOOKUP(0.9999*'0.Результаты расчета'!$B$28,Библиотеки!$C$204:$E$253,3,1)</f>
        <v>#VALUE!</v>
      </c>
      <c r="V20" s="331">
        <v>0.06</v>
      </c>
      <c r="W20" s="331">
        <v>0.06</v>
      </c>
      <c r="X20" s="289" t="e">
        <f>VLOOKUP(0.9999*'0.Результаты расчета'!$B$29,Библиотеки!$C$6:$E$55,2,1)</f>
        <v>#VALUE!</v>
      </c>
      <c r="Y20" s="289" t="e">
        <f>VLOOKUP(0.9999*'0.Результаты расчета'!$B$26,Библиотеки!$C$73:$E$122,2,1)</f>
        <v>#VALUE!</v>
      </c>
      <c r="Z20" s="289" t="e">
        <f>VLOOKUP(0.9999*'0.Результаты расчета'!$B$27,Библиотеки!$C$138:$E$187,2,1)</f>
        <v>#VALUE!</v>
      </c>
      <c r="AA20" s="289" t="e">
        <f>VLOOKUP(0.9999*'0.Результаты расчета'!$B$28,Библиотеки!$C$204:$E$253,2,1)</f>
        <v>#VALUE!</v>
      </c>
      <c r="AB20" s="258" t="s">
        <v>783</v>
      </c>
      <c r="AC20" s="258" t="s">
        <v>783</v>
      </c>
      <c r="AD20" s="258" t="s">
        <v>764</v>
      </c>
      <c r="AE20" s="258" t="s">
        <v>768</v>
      </c>
      <c r="AF20" s="258" t="e">
        <f>G20*'1.Общие данные по зданию'!$C$16*N20/8.078/1163/0.93</f>
        <v>#VALUE!</v>
      </c>
      <c r="AG20" s="258" t="e">
        <f>I20*'1.Общие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20" s="258" t="e">
        <f t="shared" si="0"/>
        <v>#VALUE!</v>
      </c>
    </row>
    <row r="21" spans="1:34" x14ac:dyDescent="0.2">
      <c r="B21" s="258" t="s">
        <v>792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783</v>
      </c>
      <c r="I21" s="258" t="s">
        <v>783</v>
      </c>
      <c r="J21" s="258">
        <v>0.28000000000000003</v>
      </c>
      <c r="K21" s="258">
        <f t="shared" si="3"/>
        <v>0.17</v>
      </c>
      <c r="L21" s="258" t="s">
        <v>783</v>
      </c>
      <c r="M21" s="258" t="s">
        <v>783</v>
      </c>
      <c r="N21" s="329" t="e">
        <f>VLOOKUP('1.Общие данные по зданию'!$C$10,'Экспресс потенциал'!C82:L92,3,1)</f>
        <v>#N/A</v>
      </c>
      <c r="O21" s="278">
        <v>20</v>
      </c>
      <c r="P21" s="258" t="s">
        <v>783</v>
      </c>
      <c r="Q21" s="258" t="s">
        <v>783</v>
      </c>
      <c r="R21" s="289" t="e">
        <f>VLOOKUP(0.9999*'0.Результаты расчета'!$B$29,Музеи!$C$6:$E$55,3,1)</f>
        <v>#VALUE!</v>
      </c>
      <c r="S21" s="289" t="e">
        <f>VLOOKUP(0.9999*'0.Результаты расчета'!$B$26,Музеи!$C$73:$E$122,3,1)</f>
        <v>#VALUE!</v>
      </c>
      <c r="T21" s="331">
        <v>0.06</v>
      </c>
      <c r="U21" s="289" t="e">
        <f>VLOOKUP(0.9999*'0.Результаты расчета'!$B$28,Музеи!$C$204:$E$253,3,1)</f>
        <v>#VALUE!</v>
      </c>
      <c r="V21" s="331">
        <v>0.06</v>
      </c>
      <c r="W21" s="331">
        <v>0.06</v>
      </c>
      <c r="X21" s="289" t="e">
        <f>VLOOKUP(0.9999*'0.Результаты расчета'!$B$29,Музеи!$C$6:$E$55,2,1)</f>
        <v>#VALUE!</v>
      </c>
      <c r="Y21" s="289" t="e">
        <f>VLOOKUP(0.9999*'0.Результаты расчета'!$B$26,Музеи!$C$73:$E$122,2,1)</f>
        <v>#VALUE!</v>
      </c>
      <c r="Z21" s="258" t="s">
        <v>783</v>
      </c>
      <c r="AA21" s="289" t="e">
        <f>VLOOKUP(0.9999*'0.Результаты расчета'!$B$28,Музеи!$C$204:$E$253,2,1)</f>
        <v>#VALUE!</v>
      </c>
      <c r="AB21" s="258" t="s">
        <v>783</v>
      </c>
      <c r="AC21" s="258" t="s">
        <v>783</v>
      </c>
      <c r="AD21" s="258" t="s">
        <v>765</v>
      </c>
      <c r="AE21" s="327" t="s">
        <v>771</v>
      </c>
      <c r="AF21" s="258" t="e">
        <f>G21*'1.Общие данные по зданию'!$C$16*N21/8.078/1163/0.93</f>
        <v>#VALUE!</v>
      </c>
      <c r="AH21" s="258" t="e">
        <f t="shared" si="0"/>
        <v>#VALUE!</v>
      </c>
    </row>
    <row r="22" spans="1:34" x14ac:dyDescent="0.2">
      <c r="B22" s="258" t="s">
        <v>793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783</v>
      </c>
      <c r="I22" s="258" t="s">
        <v>783</v>
      </c>
      <c r="J22" s="258">
        <v>0.84</v>
      </c>
      <c r="K22" s="258">
        <f t="shared" si="3"/>
        <v>0.5</v>
      </c>
      <c r="L22" s="258" t="s">
        <v>783</v>
      </c>
      <c r="M22" s="258" t="s">
        <v>783</v>
      </c>
      <c r="N22" s="329" t="e">
        <f>VLOOKUP('1.Общие данные по зданию'!$C$10,'Экспресс потенциал'!C82:L92,3,1)</f>
        <v>#N/A</v>
      </c>
      <c r="O22" s="278">
        <v>20</v>
      </c>
      <c r="P22" s="258" t="s">
        <v>783</v>
      </c>
      <c r="Q22" s="258" t="s">
        <v>783</v>
      </c>
      <c r="R22" s="289" t="e">
        <f>VLOOKUP(0.9999*'0.Результаты расчета'!$B$29,'Театры, кинотеатры'!$C$6:$E$55,3,1)</f>
        <v>#VALUE!</v>
      </c>
      <c r="S22" s="289" t="e">
        <f>VLOOKUP(0.9999*'0.Результаты расчета'!$B$26,'Театры, кинотеатры'!$C$73:$E$122,3,1)</f>
        <v>#VALUE!</v>
      </c>
      <c r="T22" s="331">
        <v>0.06</v>
      </c>
      <c r="U22" s="289" t="e">
        <f>VLOOKUP(0.9999*'0.Результаты расчета'!$B$28,'Театры, кинотеатры'!$C$204:$E$253,3,1)</f>
        <v>#VALUE!</v>
      </c>
      <c r="V22" s="331">
        <v>0.06</v>
      </c>
      <c r="W22" s="331">
        <v>0.06</v>
      </c>
      <c r="X22" s="289" t="e">
        <f>VLOOKUP(0.9999*'0.Результаты расчета'!$B$29,'Театры, кинотеатры'!$C$6:$E$55,2,1)</f>
        <v>#VALUE!</v>
      </c>
      <c r="Y22" s="289" t="e">
        <f>VLOOKUP(0.9999*'0.Результаты расчета'!$B$26,'Театры, кинотеатры'!$C$73:$E$122,2,1)</f>
        <v>#VALUE!</v>
      </c>
      <c r="Z22" s="258" t="s">
        <v>783</v>
      </c>
      <c r="AA22" s="289" t="e">
        <f>VLOOKUP(0.9999*'0.Результаты расчета'!$B$28,'Театры, кинотеатры'!$C$204:$E$253,2,1)</f>
        <v>#VALUE!</v>
      </c>
      <c r="AB22" s="258" t="s">
        <v>783</v>
      </c>
      <c r="AC22" s="258" t="s">
        <v>783</v>
      </c>
      <c r="AD22" s="258" t="s">
        <v>765</v>
      </c>
      <c r="AE22" s="327" t="s">
        <v>771</v>
      </c>
      <c r="AF22" s="258" t="e">
        <f>G22*'1.Общие данные по зданию'!$C$16*N22/8.078/1163/0.93</f>
        <v>#VALUE!</v>
      </c>
      <c r="AH22" s="258" t="e">
        <f t="shared" si="0"/>
        <v>#VALUE!</v>
      </c>
    </row>
    <row r="23" spans="1:34" x14ac:dyDescent="0.2">
      <c r="A23" s="334"/>
      <c r="B23" s="334" t="s">
        <v>804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 t="e">
        <f>VLOOKUP('1.Общие данные по зданию'!$C$10,'Экспресс потенциал'!C82:L92,3,1)</f>
        <v>#N/A</v>
      </c>
      <c r="O23" s="278">
        <v>20</v>
      </c>
      <c r="P23" s="278">
        <v>88.82</v>
      </c>
      <c r="Q23" s="278">
        <f>0.6*P23</f>
        <v>53.291999999999994</v>
      </c>
      <c r="R23" s="289" t="e">
        <f>VLOOKUP(0.9999*'0.Результаты расчета'!$B$29,Клуб!$C$6:$E$55,3,1)</f>
        <v>#VALUE!</v>
      </c>
      <c r="S23" s="289" t="e">
        <f>VLOOKUP(0.9999*'0.Результаты расчета'!$B$26,Клуб!$C$73:$E$122,3,1)</f>
        <v>#VALUE!</v>
      </c>
      <c r="T23" s="289" t="e">
        <f>VLOOKUP(0.9999*'0.Результаты расчета'!$B$27,Клуб!$C$138:$E$187,3,1)</f>
        <v>#VALUE!</v>
      </c>
      <c r="U23" s="289" t="e">
        <f>VLOOKUP(0.9999*'0.Результаты расчета'!$B$28,Клуб!$C$204:$E$253,3,1)</f>
        <v>#VALUE!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 t="e">
        <f>VLOOKUP(0.9999*'0.Результаты расчета'!$B$29,Клуб!$C$6:$E$55,2,1)</f>
        <v>#VALUE!</v>
      </c>
      <c r="Y23" s="289" t="e">
        <f>VLOOKUP(0.9999*'0.Результаты расчета'!$B$26,Клуб!$C$73:$E$122,2,1)</f>
        <v>#VALUE!</v>
      </c>
      <c r="Z23" s="289" t="e">
        <f>VLOOKUP(0.9999*'0.Результаты расчета'!$B$27,Клуб!$C$138:$E$187,2,1)</f>
        <v>#VALUE!</v>
      </c>
      <c r="AA23" s="289" t="e">
        <f>VLOOKUP(0.9999*'0.Результаты расчета'!$B$28,Клуб!$C$204:$E$253,2,1)</f>
        <v>#VALUE!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765</v>
      </c>
      <c r="AE23" s="327" t="s">
        <v>771</v>
      </c>
      <c r="AF23" s="258" t="e">
        <f>G23*'1.Общие данные по зданию'!$C$16*N23/8.078/1163/0.93</f>
        <v>#VALUE!</v>
      </c>
      <c r="AG23" s="258" t="e">
        <f>I23*'1.Общие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23" s="258" t="e">
        <f t="shared" si="0"/>
        <v>#VALUE!</v>
      </c>
    </row>
    <row r="24" spans="1:34" x14ac:dyDescent="0.2">
      <c r="B24" s="258" t="s">
        <v>794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 t="e">
        <f>VLOOKUP('1.Общие данные по зданию'!$C$10,'Экспресс потенциал'!C33:I43,4,1)</f>
        <v>#N/A</v>
      </c>
      <c r="O24" s="278">
        <v>20</v>
      </c>
      <c r="P24" s="278">
        <v>260.89999999999998</v>
      </c>
      <c r="Q24" s="278">
        <f>0.6*P24</f>
        <v>156.54</v>
      </c>
      <c r="R24" s="289" t="e">
        <f>VLOOKUP(0.9999*'0.Результаты расчета'!$B$29,'Адм. здания'!$C$6:$E$55,3,1)</f>
        <v>#VALUE!</v>
      </c>
      <c r="S24" s="289" t="e">
        <f>VLOOKUP(0.9999*'0.Результаты расчета'!$B$26,'Адм. здания'!$C$73:$E$122,3,1)</f>
        <v>#VALUE!</v>
      </c>
      <c r="T24" s="289" t="e">
        <f>VLOOKUP(0.9999*'0.Результаты расчета'!$B$27,'Адм. здания'!$C$138:$E$187,3,1)</f>
        <v>#VALUE!</v>
      </c>
      <c r="U24" s="289" t="e">
        <f>VLOOKUP(0.9999*'0.Результаты расчета'!$B$28,'Адм. здания'!$C$204:$E$253,3,1)</f>
        <v>#VALUE!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 t="e">
        <f>VLOOKUP(0.9999*'0.Результаты расчета'!$B$29,'Адм. здания'!$C$6:$E$55,2,1)</f>
        <v>#VALUE!</v>
      </c>
      <c r="Y24" s="289" t="e">
        <f>VLOOKUP(0.9999*'0.Результаты расчета'!$B$26,'Адм. здания'!$C$73:$E$122,2,1)</f>
        <v>#VALUE!</v>
      </c>
      <c r="Z24" s="289" t="e">
        <f>VLOOKUP(0.9999*'0.Результаты расчета'!$B$27,'Адм. здания'!$C$138:$E$187,2,1)</f>
        <v>#VALUE!</v>
      </c>
      <c r="AA24" s="289" t="e">
        <f>VLOOKUP(0.9999*'0.Результаты расчета'!$B$28,'Адм. здания'!$C$204:$E$253,2,1)</f>
        <v>#VALUE!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764</v>
      </c>
      <c r="AE24" s="258" t="s">
        <v>768</v>
      </c>
      <c r="AF24" s="258" t="e">
        <f>G24*'1.Общие данные по зданию'!$C$16*N24/8.078/1163/0.93</f>
        <v>#VALUE!</v>
      </c>
      <c r="AG24" s="258" t="e">
        <f>I24*'1.Общие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24" s="258" t="e">
        <f t="shared" si="0"/>
        <v>#VALUE!</v>
      </c>
    </row>
    <row r="25" spans="1:34" x14ac:dyDescent="0.2">
      <c r="B25" s="258" t="s">
        <v>795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 t="e">
        <f>VLOOKUP('1.Общие данные по зданию'!$C$10,'Экспресс потенциал'!C33:I43,4,1)</f>
        <v>#N/A</v>
      </c>
      <c r="O25" s="278">
        <v>20</v>
      </c>
      <c r="P25" s="258" t="s">
        <v>783</v>
      </c>
      <c r="Q25" s="258" t="s">
        <v>783</v>
      </c>
      <c r="R25" s="289" t="e">
        <f>VLOOKUP(0.9999*'0.Результаты расчета'!$B$29,'Центры занятости и Собесы'!$C$6:$E$55,3,1)</f>
        <v>#VALUE!</v>
      </c>
      <c r="S25" s="289" t="e">
        <f>VLOOKUP(0.9999*'0.Результаты расчета'!$B$26,'Центры занятости и Собесы'!$C$73:$E$122,3,1)</f>
        <v>#VALUE!</v>
      </c>
      <c r="T25" s="289" t="e">
        <f>VLOOKUP(0.9999*'0.Результаты расчета'!$B$27,'Центры занятости и Собесы'!$C$138:$E$187,3,1)</f>
        <v>#VALUE!</v>
      </c>
      <c r="U25" s="289" t="e">
        <f>VLOOKUP(0.9999*'0.Результаты расчета'!$B$28,'Центры занятости и Собесы'!$C$204:$E$253,3,1)</f>
        <v>#VALUE!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 t="e">
        <f>VLOOKUP(0.9999*'0.Результаты расчета'!$B$29,'Центры занятости и Собесы'!$C$6:$E$55,2,1)</f>
        <v>#VALUE!</v>
      </c>
      <c r="Y25" s="289" t="e">
        <f>VLOOKUP(0.9999*'0.Результаты расчета'!$B$26,'Центры занятости и Собесы'!$C$73:$E$122,2,1)</f>
        <v>#VALUE!</v>
      </c>
      <c r="Z25" s="289" t="e">
        <f>VLOOKUP(0.9999*'0.Результаты расчета'!$B$27,'Центры занятости и Собесы'!$C$138:$E$187,2,1)</f>
        <v>#VALUE!</v>
      </c>
      <c r="AA25" s="289" t="e">
        <f>VLOOKUP(0.9999*'0.Результаты расчета'!$B$28,'Центры занятости и Собесы'!$C$204:$E$253,2,1)</f>
        <v>#VALUE!</v>
      </c>
      <c r="AB25" s="289" t="e">
        <f>VLOOKUP(0.9999*'0.Результаты расчета'!$B$30,'Центры занятости и Собесы'!$C$270:$E$319,2,1)</f>
        <v>#VALUE!</v>
      </c>
      <c r="AC25" s="258" t="s">
        <v>783</v>
      </c>
      <c r="AD25" s="258" t="s">
        <v>764</v>
      </c>
      <c r="AE25" s="258" t="s">
        <v>768</v>
      </c>
      <c r="AF25" s="258" t="e">
        <f>G25*'1.Общие данные по зданию'!$C$16*N25/8.078/1163/0.93</f>
        <v>#VALUE!</v>
      </c>
      <c r="AG25" s="258" t="e">
        <f>I25*'1.Общие данные по зданию'!$C$13*IF('1.Общие данные по зданию'!$C$6='Экспресс потенциал'!$B$6,0.032,0.059)*1000/'1.Общие данные по зданию'!$C$12/8.078/0.93</f>
        <v>#DIV/0!</v>
      </c>
      <c r="AH25" s="258" t="e">
        <f t="shared" si="0"/>
        <v>#VALUE!</v>
      </c>
    </row>
    <row r="26" spans="1:34" x14ac:dyDescent="0.2">
      <c r="B26" s="258" t="s">
        <v>796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783</v>
      </c>
      <c r="I26" s="258" t="s">
        <v>783</v>
      </c>
      <c r="J26" s="258">
        <v>16.8</v>
      </c>
      <c r="K26" s="258">
        <f t="shared" si="3"/>
        <v>10.08</v>
      </c>
      <c r="L26" s="258" t="s">
        <v>783</v>
      </c>
      <c r="M26" s="258" t="s">
        <v>783</v>
      </c>
      <c r="N26" s="329" t="e">
        <f>VLOOKUP('1.Общие данные по зданию'!$C$10,'Экспресс потенциал'!C33:I43,4,1)</f>
        <v>#N/A</v>
      </c>
      <c r="O26" s="278">
        <v>20</v>
      </c>
      <c r="P26" s="258" t="s">
        <v>783</v>
      </c>
      <c r="Q26" s="258" t="s">
        <v>783</v>
      </c>
      <c r="R26" s="289" t="e">
        <f>VLOOKUP(0.9999*'0.Результаты расчета'!$B$29,'НИИ и проч'!$C$6:$E$55,3,1)</f>
        <v>#VALUE!</v>
      </c>
      <c r="S26" s="289" t="e">
        <f>VLOOKUP(0.9999*'0.Результаты расчета'!$B$26,'НИИ и проч'!$C$73:$E$122,3,1)</f>
        <v>#VALUE!</v>
      </c>
      <c r="T26" s="331">
        <v>0.06</v>
      </c>
      <c r="U26" s="289" t="e">
        <f>VLOOKUP(0.9999*'0.Результаты расчета'!$B$28,'НИИ и проч'!$C$204:$E$253,3,1)</f>
        <v>#VALUE!</v>
      </c>
      <c r="V26" s="331">
        <v>0.06</v>
      </c>
      <c r="W26" s="331">
        <v>0.06</v>
      </c>
      <c r="X26" s="289" t="e">
        <f>VLOOKUP(0.9999*'0.Результаты расчета'!$B$29,'НИИ и проч'!$C$6:$E$55,2,1)</f>
        <v>#VALUE!</v>
      </c>
      <c r="Y26" s="289" t="e">
        <f>VLOOKUP(0.9999*'0.Результаты расчета'!$B$26,'НИИ и проч'!$C$73:$E$122,2,1)</f>
        <v>#VALUE!</v>
      </c>
      <c r="Z26" s="258" t="s">
        <v>783</v>
      </c>
      <c r="AA26" s="289" t="e">
        <f>VLOOKUP(0.9999*'0.Результаты расчета'!$B$28,'НИИ и проч'!$C$204:$E$253,2,1)</f>
        <v>#VALUE!</v>
      </c>
      <c r="AB26" s="258" t="s">
        <v>783</v>
      </c>
      <c r="AC26" s="258" t="s">
        <v>783</v>
      </c>
      <c r="AD26" s="258" t="s">
        <v>764</v>
      </c>
      <c r="AE26" s="258" t="s">
        <v>768</v>
      </c>
      <c r="AF26" s="258" t="e">
        <f>G26*'1.Общие данные по зданию'!$C$16*N26/8.078/1163/0.93</f>
        <v>#VALUE!</v>
      </c>
      <c r="AH26" s="258" t="e">
        <f t="shared" si="0"/>
        <v>#VALUE!</v>
      </c>
    </row>
    <row r="27" spans="1:34" x14ac:dyDescent="0.2">
      <c r="B27" s="334" t="s">
        <v>781</v>
      </c>
      <c r="E27" s="334" t="s">
        <v>782</v>
      </c>
      <c r="G27" s="334" t="s">
        <v>782</v>
      </c>
      <c r="I27" s="334" t="s">
        <v>782</v>
      </c>
      <c r="K27" s="334" t="s">
        <v>782</v>
      </c>
      <c r="M27" s="334" t="s">
        <v>782</v>
      </c>
      <c r="N27" s="258">
        <v>1</v>
      </c>
      <c r="O27" s="258">
        <v>20</v>
      </c>
      <c r="P27" s="258" t="s">
        <v>783</v>
      </c>
      <c r="Q27" s="258" t="s">
        <v>783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782</v>
      </c>
      <c r="Y27" s="334" t="s">
        <v>782</v>
      </c>
      <c r="Z27" s="334" t="s">
        <v>782</v>
      </c>
      <c r="AA27" s="334" t="s">
        <v>782</v>
      </c>
      <c r="AB27" s="334" t="s">
        <v>782</v>
      </c>
      <c r="AC27" s="334" t="s">
        <v>782</v>
      </c>
    </row>
    <row r="30" spans="1:34" x14ac:dyDescent="0.2">
      <c r="A30" s="277"/>
      <c r="C30" s="276" t="s">
        <v>188</v>
      </c>
    </row>
    <row r="31" spans="1:34" ht="47.25" customHeight="1" x14ac:dyDescent="0.2">
      <c r="C31" s="261" t="s">
        <v>171</v>
      </c>
      <c r="D31" s="530" t="s">
        <v>187</v>
      </c>
      <c r="E31" s="530"/>
      <c r="F31" s="530" t="s">
        <v>186</v>
      </c>
      <c r="G31" s="530"/>
      <c r="H31" s="530" t="s">
        <v>185</v>
      </c>
      <c r="I31" s="530"/>
    </row>
    <row r="32" spans="1:34" ht="51" x14ac:dyDescent="0.2">
      <c r="C32" s="261" t="s">
        <v>169</v>
      </c>
      <c r="D32" s="259" t="s">
        <v>184</v>
      </c>
      <c r="E32" s="259" t="s">
        <v>183</v>
      </c>
      <c r="F32" s="259" t="s">
        <v>184</v>
      </c>
      <c r="G32" s="259" t="s">
        <v>183</v>
      </c>
      <c r="H32" s="259" t="s">
        <v>184</v>
      </c>
      <c r="I32" s="259" t="s">
        <v>183</v>
      </c>
      <c r="M32" s="258" t="s">
        <v>163</v>
      </c>
    </row>
    <row r="33" spans="2:13" ht="16" x14ac:dyDescent="0.2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182</v>
      </c>
    </row>
    <row r="34" spans="2:13" ht="16" x14ac:dyDescent="0.2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6" x14ac:dyDescent="0.2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6" x14ac:dyDescent="0.2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6" x14ac:dyDescent="0.2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6" x14ac:dyDescent="0.2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6" x14ac:dyDescent="0.2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6" x14ac:dyDescent="0.2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6" x14ac:dyDescent="0.2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6" x14ac:dyDescent="0.2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6" x14ac:dyDescent="0.2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6" x14ac:dyDescent="0.2">
      <c r="C44" s="261" t="s">
        <v>177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" x14ac:dyDescent="0.2">
      <c r="C45" s="267"/>
    </row>
    <row r="46" spans="2:13" x14ac:dyDescent="0.2">
      <c r="B46" s="273"/>
      <c r="C46" s="275" t="s">
        <v>181</v>
      </c>
      <c r="D46" s="274" t="s">
        <v>180</v>
      </c>
      <c r="E46" s="273"/>
      <c r="F46" s="273"/>
    </row>
    <row r="47" spans="2:13" ht="47.25" customHeight="1" x14ac:dyDescent="0.2">
      <c r="B47" s="273"/>
      <c r="C47" s="272" t="s">
        <v>171</v>
      </c>
      <c r="D47" s="528" t="s">
        <v>170</v>
      </c>
      <c r="E47" s="528"/>
      <c r="F47" s="528"/>
    </row>
    <row r="48" spans="2:13" x14ac:dyDescent="0.2">
      <c r="B48" s="273"/>
      <c r="C48" s="272" t="s">
        <v>169</v>
      </c>
      <c r="D48" s="271">
        <v>1</v>
      </c>
      <c r="E48" s="271">
        <v>2</v>
      </c>
      <c r="F48" s="271">
        <v>3</v>
      </c>
    </row>
    <row r="49" spans="3:6" ht="16" x14ac:dyDescent="0.2">
      <c r="C49" s="261">
        <v>1</v>
      </c>
      <c r="D49" s="262">
        <v>1</v>
      </c>
      <c r="E49" s="259">
        <v>1.03</v>
      </c>
      <c r="F49" s="259">
        <v>1.06</v>
      </c>
    </row>
    <row r="50" spans="3:6" ht="16" x14ac:dyDescent="0.2">
      <c r="C50" s="261">
        <v>2</v>
      </c>
      <c r="D50" s="259">
        <v>0.97</v>
      </c>
      <c r="E50" s="262">
        <v>1</v>
      </c>
      <c r="F50" s="259">
        <v>1.03</v>
      </c>
    </row>
    <row r="51" spans="3:6" ht="16" x14ac:dyDescent="0.2">
      <c r="C51" s="261">
        <v>3</v>
      </c>
      <c r="D51" s="259">
        <v>0.94</v>
      </c>
      <c r="E51" s="259">
        <v>0.97</v>
      </c>
      <c r="F51" s="262">
        <v>1</v>
      </c>
    </row>
    <row r="52" spans="3:6" ht="16" x14ac:dyDescent="0.2">
      <c r="C52" s="261">
        <v>4</v>
      </c>
      <c r="D52" s="259">
        <v>0.94</v>
      </c>
      <c r="E52" s="259">
        <v>0.97</v>
      </c>
      <c r="F52" s="259">
        <v>1</v>
      </c>
    </row>
    <row r="53" spans="3:6" ht="16" x14ac:dyDescent="0.2">
      <c r="C53" s="261">
        <v>5</v>
      </c>
      <c r="D53" s="259">
        <v>0.91</v>
      </c>
      <c r="E53" s="259">
        <v>0.94</v>
      </c>
      <c r="F53" s="259">
        <v>0.97</v>
      </c>
    </row>
    <row r="54" spans="3:6" ht="16" x14ac:dyDescent="0.2">
      <c r="C54" s="261">
        <v>6</v>
      </c>
      <c r="D54" s="259">
        <v>0.87</v>
      </c>
      <c r="E54" s="259">
        <v>0.89</v>
      </c>
      <c r="F54" s="259">
        <v>0.92</v>
      </c>
    </row>
    <row r="55" spans="3:6" ht="16" x14ac:dyDescent="0.2">
      <c r="C55" s="261">
        <v>7</v>
      </c>
      <c r="D55" s="259">
        <v>0.87</v>
      </c>
      <c r="E55" s="259">
        <v>0.89</v>
      </c>
      <c r="F55" s="259">
        <v>0.92</v>
      </c>
    </row>
    <row r="56" spans="3:6" ht="16" x14ac:dyDescent="0.2">
      <c r="C56" s="261">
        <v>8</v>
      </c>
      <c r="D56" s="259">
        <v>0.84</v>
      </c>
      <c r="E56" s="259">
        <v>0.86</v>
      </c>
      <c r="F56" s="259">
        <v>0.89</v>
      </c>
    </row>
    <row r="57" spans="3:6" ht="16" x14ac:dyDescent="0.2">
      <c r="C57" s="261">
        <v>9</v>
      </c>
      <c r="D57" s="259">
        <v>0.84</v>
      </c>
      <c r="E57" s="259">
        <v>0.86</v>
      </c>
      <c r="F57" s="259">
        <v>0.89</v>
      </c>
    </row>
    <row r="58" spans="3:6" ht="16" x14ac:dyDescent="0.2">
      <c r="C58" s="261">
        <v>10</v>
      </c>
      <c r="D58" s="259">
        <v>0.82</v>
      </c>
      <c r="E58" s="259">
        <v>0.84</v>
      </c>
      <c r="F58" s="259">
        <v>0.87</v>
      </c>
    </row>
    <row r="59" spans="3:6" ht="16" x14ac:dyDescent="0.2">
      <c r="C59" s="261">
        <v>11</v>
      </c>
      <c r="D59" s="259">
        <v>0.82</v>
      </c>
      <c r="E59" s="259">
        <v>0.84</v>
      </c>
      <c r="F59" s="259">
        <v>0.87</v>
      </c>
    </row>
    <row r="60" spans="3:6" ht="16" x14ac:dyDescent="0.2">
      <c r="C60" s="261" t="s">
        <v>177</v>
      </c>
      <c r="D60" s="259">
        <v>0.8</v>
      </c>
      <c r="E60" s="259">
        <v>0.82</v>
      </c>
      <c r="F60" s="259">
        <v>0.85</v>
      </c>
    </row>
    <row r="61" spans="3:6" ht="18" x14ac:dyDescent="0.2">
      <c r="C61" s="267"/>
    </row>
    <row r="62" spans="3:6" x14ac:dyDescent="0.2">
      <c r="C62" s="270" t="s">
        <v>179</v>
      </c>
      <c r="D62" s="270" t="s">
        <v>178</v>
      </c>
      <c r="E62" s="269"/>
      <c r="F62" s="269"/>
    </row>
    <row r="63" spans="3:6" ht="47.25" customHeight="1" x14ac:dyDescent="0.2">
      <c r="C63" s="268" t="s">
        <v>171</v>
      </c>
      <c r="D63" s="529" t="s">
        <v>170</v>
      </c>
      <c r="E63" s="529"/>
      <c r="F63" s="529"/>
    </row>
    <row r="64" spans="3:6" ht="16" x14ac:dyDescent="0.2">
      <c r="C64" s="264" t="s">
        <v>169</v>
      </c>
      <c r="D64" s="262">
        <v>1</v>
      </c>
      <c r="E64" s="262">
        <v>2</v>
      </c>
      <c r="F64" s="262">
        <v>3</v>
      </c>
    </row>
    <row r="65" spans="3:12" ht="16" x14ac:dyDescent="0.2">
      <c r="C65" s="261">
        <v>1</v>
      </c>
      <c r="D65" s="262">
        <v>1</v>
      </c>
      <c r="E65" s="259">
        <v>1.03</v>
      </c>
      <c r="F65" s="259">
        <v>1.06</v>
      </c>
    </row>
    <row r="66" spans="3:12" ht="16" x14ac:dyDescent="0.2">
      <c r="C66" s="261">
        <v>2</v>
      </c>
      <c r="D66" s="259">
        <v>0.97</v>
      </c>
      <c r="E66" s="262">
        <v>1</v>
      </c>
      <c r="F66" s="259">
        <v>1.03</v>
      </c>
    </row>
    <row r="67" spans="3:12" ht="16" x14ac:dyDescent="0.2">
      <c r="C67" s="261">
        <v>3</v>
      </c>
      <c r="D67" s="259">
        <v>0.95</v>
      </c>
      <c r="E67" s="259">
        <v>0.97</v>
      </c>
      <c r="F67" s="262">
        <v>1</v>
      </c>
    </row>
    <row r="68" spans="3:12" ht="16" x14ac:dyDescent="0.2">
      <c r="C68" s="261">
        <v>4</v>
      </c>
      <c r="D68" s="259">
        <v>0.95</v>
      </c>
      <c r="E68" s="259">
        <v>0.97</v>
      </c>
      <c r="F68" s="259">
        <v>1</v>
      </c>
    </row>
    <row r="69" spans="3:12" ht="16" x14ac:dyDescent="0.2">
      <c r="C69" s="261">
        <v>5</v>
      </c>
      <c r="D69" s="259">
        <v>0.92</v>
      </c>
      <c r="E69" s="259">
        <v>0.95</v>
      </c>
      <c r="F69" s="259">
        <v>0.97</v>
      </c>
    </row>
    <row r="70" spans="3:12" ht="16" x14ac:dyDescent="0.2">
      <c r="C70" s="261">
        <v>6</v>
      </c>
      <c r="D70" s="259">
        <v>0.88</v>
      </c>
      <c r="E70" s="259">
        <v>0.91</v>
      </c>
      <c r="F70" s="259">
        <v>0.93</v>
      </c>
    </row>
    <row r="71" spans="3:12" ht="16" x14ac:dyDescent="0.2">
      <c r="C71" s="261">
        <v>7</v>
      </c>
      <c r="D71" s="259">
        <v>0.88</v>
      </c>
      <c r="E71" s="259">
        <v>0.91</v>
      </c>
      <c r="F71" s="259">
        <v>0.93</v>
      </c>
    </row>
    <row r="72" spans="3:12" ht="16" x14ac:dyDescent="0.2">
      <c r="C72" s="261">
        <v>8</v>
      </c>
      <c r="D72" s="259">
        <v>0.86</v>
      </c>
      <c r="E72" s="259">
        <v>0.88</v>
      </c>
      <c r="F72" s="259">
        <v>0.91</v>
      </c>
    </row>
    <row r="73" spans="3:12" ht="16" x14ac:dyDescent="0.2">
      <c r="C73" s="261">
        <v>9</v>
      </c>
      <c r="D73" s="259">
        <v>0.86</v>
      </c>
      <c r="E73" s="259">
        <v>0.88</v>
      </c>
      <c r="F73" s="259">
        <v>0.91</v>
      </c>
    </row>
    <row r="74" spans="3:12" ht="16" x14ac:dyDescent="0.2">
      <c r="C74" s="261">
        <v>10</v>
      </c>
      <c r="D74" s="259">
        <v>0.84</v>
      </c>
      <c r="E74" s="259">
        <v>0.86</v>
      </c>
      <c r="F74" s="259">
        <v>0.89</v>
      </c>
    </row>
    <row r="75" spans="3:12" ht="16" x14ac:dyDescent="0.2">
      <c r="C75" s="261">
        <v>11</v>
      </c>
      <c r="D75" s="259">
        <v>0.84</v>
      </c>
      <c r="E75" s="259">
        <v>0.86</v>
      </c>
      <c r="F75" s="259">
        <v>0.89</v>
      </c>
    </row>
    <row r="76" spans="3:12" ht="16" x14ac:dyDescent="0.2">
      <c r="C76" s="261" t="s">
        <v>177</v>
      </c>
      <c r="D76" s="259">
        <v>0.82</v>
      </c>
      <c r="E76" s="259">
        <v>0.84</v>
      </c>
      <c r="F76" s="259">
        <v>0.87</v>
      </c>
    </row>
    <row r="77" spans="3:12" ht="18" x14ac:dyDescent="0.2">
      <c r="C77" s="267"/>
    </row>
    <row r="78" spans="3:12" ht="16" x14ac:dyDescent="0.2">
      <c r="C78" s="266" t="s">
        <v>176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 x14ac:dyDescent="0.2">
      <c r="C79" s="261" t="s">
        <v>175</v>
      </c>
      <c r="D79" s="531" t="s">
        <v>174</v>
      </c>
      <c r="E79" s="531"/>
      <c r="F79" s="531"/>
      <c r="G79" s="530" t="s">
        <v>173</v>
      </c>
      <c r="H79" s="530"/>
      <c r="I79" s="530"/>
      <c r="J79" s="530" t="s">
        <v>172</v>
      </c>
      <c r="K79" s="530"/>
      <c r="L79" s="530"/>
    </row>
    <row r="80" spans="3:12" ht="47.25" customHeight="1" x14ac:dyDescent="0.2">
      <c r="C80" s="261" t="s">
        <v>171</v>
      </c>
      <c r="D80" s="531" t="s">
        <v>170</v>
      </c>
      <c r="E80" s="531"/>
      <c r="F80" s="531"/>
      <c r="G80" s="530" t="s">
        <v>170</v>
      </c>
      <c r="H80" s="530"/>
      <c r="I80" s="530"/>
      <c r="J80" s="530" t="s">
        <v>170</v>
      </c>
      <c r="K80" s="530"/>
      <c r="L80" s="530"/>
    </row>
    <row r="81" spans="3:12" ht="16" x14ac:dyDescent="0.2">
      <c r="C81" s="261" t="s">
        <v>169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6" x14ac:dyDescent="0.2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6" x14ac:dyDescent="0.2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6" x14ac:dyDescent="0.2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6" x14ac:dyDescent="0.2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6" x14ac:dyDescent="0.2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6" x14ac:dyDescent="0.2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6" x14ac:dyDescent="0.2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6" x14ac:dyDescent="0.2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6" x14ac:dyDescent="0.2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6" x14ac:dyDescent="0.2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6" x14ac:dyDescent="0.2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baseColWidth="10" defaultColWidth="8.83203125" defaultRowHeight="15" x14ac:dyDescent="0.2"/>
  <cols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 x14ac:dyDescent="0.2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 x14ac:dyDescent="0.2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 x14ac:dyDescent="0.2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 x14ac:dyDescent="0.2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 x14ac:dyDescent="0.2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 x14ac:dyDescent="0.2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 x14ac:dyDescent="0.2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 x14ac:dyDescent="0.2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 x14ac:dyDescent="0.2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 x14ac:dyDescent="0.2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 x14ac:dyDescent="0.2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 x14ac:dyDescent="0.2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 x14ac:dyDescent="0.2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 x14ac:dyDescent="0.2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 x14ac:dyDescent="0.2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 x14ac:dyDescent="0.2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 x14ac:dyDescent="0.2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 x14ac:dyDescent="0.2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 x14ac:dyDescent="0.2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 x14ac:dyDescent="0.2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 x14ac:dyDescent="0.2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 x14ac:dyDescent="0.2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 x14ac:dyDescent="0.2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 x14ac:dyDescent="0.2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 x14ac:dyDescent="0.2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 x14ac:dyDescent="0.2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 x14ac:dyDescent="0.2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 x14ac:dyDescent="0.2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 x14ac:dyDescent="0.2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 x14ac:dyDescent="0.2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 x14ac:dyDescent="0.2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 x14ac:dyDescent="0.2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 x14ac:dyDescent="0.2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 x14ac:dyDescent="0.2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 x14ac:dyDescent="0.2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 x14ac:dyDescent="0.2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 x14ac:dyDescent="0.2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 x14ac:dyDescent="0.2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 x14ac:dyDescent="0.2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 x14ac:dyDescent="0.2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 x14ac:dyDescent="0.2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 x14ac:dyDescent="0.2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 x14ac:dyDescent="0.2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 x14ac:dyDescent="0.2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 x14ac:dyDescent="0.2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 x14ac:dyDescent="0.2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 x14ac:dyDescent="0.2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52" x14ac:dyDescent="0.2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53" thickBot="1" x14ac:dyDescent="0.25">
      <c r="A62" s="5" t="s">
        <v>56</v>
      </c>
      <c r="B62">
        <f>B59</f>
        <v>35.119999999999997</v>
      </c>
    </row>
    <row r="63" spans="1:7" x14ac:dyDescent="0.2">
      <c r="A63" s="16" t="s">
        <v>64</v>
      </c>
      <c r="B63" s="17">
        <f>AVERAGE(B11:B50)</f>
        <v>29.796454574477206</v>
      </c>
      <c r="C63" s="17"/>
    </row>
    <row r="64" spans="1:7" x14ac:dyDescent="0.2">
      <c r="A64" s="16" t="s">
        <v>65</v>
      </c>
      <c r="B64" s="18">
        <f>AVERAGE(B16:B45)</f>
        <v>28.669077126470391</v>
      </c>
      <c r="C64" s="18"/>
    </row>
    <row r="65" spans="1:7" x14ac:dyDescent="0.2">
      <c r="A65" s="16" t="s">
        <v>66</v>
      </c>
      <c r="B65" s="18">
        <f>AVERAGE(B22:B40)</f>
        <v>28.72771406035336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8" x14ac:dyDescent="0.2">
      <c r="A70" s="53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6" thickBot="1" x14ac:dyDescent="0.25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6" thickBot="1" x14ac:dyDescent="0.25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6" thickBot="1" x14ac:dyDescent="0.25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6" thickBot="1" x14ac:dyDescent="0.25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6" thickBot="1" x14ac:dyDescent="0.25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6" thickBot="1" x14ac:dyDescent="0.25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6" thickBot="1" x14ac:dyDescent="0.25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6" thickBot="1" x14ac:dyDescent="0.25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6" thickBot="1" x14ac:dyDescent="0.25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6" thickBot="1" x14ac:dyDescent="0.25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6" thickBot="1" x14ac:dyDescent="0.25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6" thickBot="1" x14ac:dyDescent="0.25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6" thickBot="1" x14ac:dyDescent="0.25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6" thickBot="1" x14ac:dyDescent="0.25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6" thickBot="1" x14ac:dyDescent="0.25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6" thickBot="1" x14ac:dyDescent="0.25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6" thickBot="1" x14ac:dyDescent="0.25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6" thickBot="1" x14ac:dyDescent="0.25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6" thickBot="1" x14ac:dyDescent="0.25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6" thickBot="1" x14ac:dyDescent="0.25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6" thickBot="1" x14ac:dyDescent="0.25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6" thickBot="1" x14ac:dyDescent="0.25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6" thickBot="1" x14ac:dyDescent="0.25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6" thickBot="1" x14ac:dyDescent="0.25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6" thickBot="1" x14ac:dyDescent="0.25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6" thickBot="1" x14ac:dyDescent="0.25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6" thickBot="1" x14ac:dyDescent="0.25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6" thickBot="1" x14ac:dyDescent="0.25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6" thickBot="1" x14ac:dyDescent="0.25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6" thickBot="1" x14ac:dyDescent="0.25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6" thickBot="1" x14ac:dyDescent="0.25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6" thickBot="1" x14ac:dyDescent="0.25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6" thickBot="1" x14ac:dyDescent="0.25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6" thickBot="1" x14ac:dyDescent="0.25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6" thickBot="1" x14ac:dyDescent="0.25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6" thickBot="1" x14ac:dyDescent="0.25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6" thickBot="1" x14ac:dyDescent="0.25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6" thickBot="1" x14ac:dyDescent="0.25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6" thickBot="1" x14ac:dyDescent="0.25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6" thickBot="1" x14ac:dyDescent="0.25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6" thickBot="1" x14ac:dyDescent="0.25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6" thickBot="1" x14ac:dyDescent="0.25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6" thickBot="1" x14ac:dyDescent="0.25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6" thickBot="1" x14ac:dyDescent="0.25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6" thickBot="1" x14ac:dyDescent="0.25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6" thickBot="1" x14ac:dyDescent="0.25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6" thickBot="1" x14ac:dyDescent="0.25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6" thickBot="1" x14ac:dyDescent="0.25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6" thickBot="1" x14ac:dyDescent="0.25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 x14ac:dyDescent="0.2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52" x14ac:dyDescent="0.2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52" x14ac:dyDescent="0.2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53" thickBot="1" x14ac:dyDescent="0.25">
      <c r="A129" s="5" t="s">
        <v>56</v>
      </c>
      <c r="B129">
        <f>B126</f>
        <v>54.4</v>
      </c>
    </row>
    <row r="130" spans="1:7" x14ac:dyDescent="0.2">
      <c r="A130" s="16" t="s">
        <v>64</v>
      </c>
      <c r="B130" s="17">
        <f>AVERAGE(B78:B117)</f>
        <v>57.07950000000001</v>
      </c>
      <c r="C130" s="17"/>
    </row>
    <row r="131" spans="1:7" x14ac:dyDescent="0.2">
      <c r="A131" s="16" t="s">
        <v>65</v>
      </c>
      <c r="B131" s="18">
        <f>AVERAGE(B83:B112)</f>
        <v>55.964000000000006</v>
      </c>
      <c r="C131" s="18"/>
    </row>
    <row r="132" spans="1:7" x14ac:dyDescent="0.2">
      <c r="A132" s="16" t="s">
        <v>66</v>
      </c>
      <c r="B132" s="18">
        <f>AVERAGE(B89:B107)</f>
        <v>55.285789473684211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8" x14ac:dyDescent="0.2">
      <c r="A201" s="53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 x14ac:dyDescent="0.2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 x14ac:dyDescent="0.2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 x14ac:dyDescent="0.2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 x14ac:dyDescent="0.2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 x14ac:dyDescent="0.2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 x14ac:dyDescent="0.2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 x14ac:dyDescent="0.2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 x14ac:dyDescent="0.2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 x14ac:dyDescent="0.2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 x14ac:dyDescent="0.2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 x14ac:dyDescent="0.2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 x14ac:dyDescent="0.2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 x14ac:dyDescent="0.2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 x14ac:dyDescent="0.2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 x14ac:dyDescent="0.2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 x14ac:dyDescent="0.2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 x14ac:dyDescent="0.2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 x14ac:dyDescent="0.2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 x14ac:dyDescent="0.2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 x14ac:dyDescent="0.2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 x14ac:dyDescent="0.2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 x14ac:dyDescent="0.2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 x14ac:dyDescent="0.2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 x14ac:dyDescent="0.2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 x14ac:dyDescent="0.2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 x14ac:dyDescent="0.2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 x14ac:dyDescent="0.2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 x14ac:dyDescent="0.2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 x14ac:dyDescent="0.2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 x14ac:dyDescent="0.2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 x14ac:dyDescent="0.2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 x14ac:dyDescent="0.2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 x14ac:dyDescent="0.2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 x14ac:dyDescent="0.2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52" x14ac:dyDescent="0.2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 x14ac:dyDescent="0.2">
      <c r="A261" s="16" t="s">
        <v>64</v>
      </c>
      <c r="B261" s="17">
        <f>AVERAGE(B209:B248)</f>
        <v>2.8740548033894604</v>
      </c>
      <c r="C261" s="17"/>
    </row>
    <row r="262" spans="1:7" x14ac:dyDescent="0.2">
      <c r="A262" s="16" t="s">
        <v>65</v>
      </c>
      <c r="B262" s="18">
        <f>AVERAGE(B214:B243)</f>
        <v>2.5915908635161005</v>
      </c>
      <c r="C262" s="18"/>
    </row>
    <row r="263" spans="1:7" x14ac:dyDescent="0.2">
      <c r="A263" s="16" t="s">
        <v>66</v>
      </c>
      <c r="B263" s="18">
        <f>AVERAGE(B220:B238)</f>
        <v>2.5058874222708973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5">B271</f>
        <v>0</v>
      </c>
    </row>
    <row r="273" spans="3:3" x14ac:dyDescent="0.2">
      <c r="C273" s="30">
        <f t="shared" si="5"/>
        <v>0</v>
      </c>
    </row>
    <row r="274" spans="3:3" x14ac:dyDescent="0.2">
      <c r="C274" s="30">
        <f t="shared" si="5"/>
        <v>0</v>
      </c>
    </row>
    <row r="275" spans="3:3" x14ac:dyDescent="0.2">
      <c r="C275" s="30">
        <f t="shared" si="5"/>
        <v>0</v>
      </c>
    </row>
    <row r="276" spans="3:3" x14ac:dyDescent="0.2">
      <c r="C276" s="30">
        <f t="shared" si="5"/>
        <v>0</v>
      </c>
    </row>
    <row r="277" spans="3:3" x14ac:dyDescent="0.2">
      <c r="C277" s="30">
        <f t="shared" si="5"/>
        <v>0</v>
      </c>
    </row>
    <row r="278" spans="3:3" x14ac:dyDescent="0.2">
      <c r="C278" s="30">
        <f t="shared" si="5"/>
        <v>0</v>
      </c>
    </row>
    <row r="279" spans="3:3" x14ac:dyDescent="0.2">
      <c r="C279" s="30">
        <f t="shared" si="5"/>
        <v>0</v>
      </c>
    </row>
    <row r="280" spans="3:3" x14ac:dyDescent="0.2">
      <c r="C280" s="30">
        <f t="shared" si="5"/>
        <v>0</v>
      </c>
    </row>
    <row r="281" spans="3:3" x14ac:dyDescent="0.2">
      <c r="C281" s="30">
        <f t="shared" si="5"/>
        <v>0</v>
      </c>
    </row>
    <row r="282" spans="3:3" x14ac:dyDescent="0.2">
      <c r="C282" s="30">
        <f t="shared" si="5"/>
        <v>0</v>
      </c>
    </row>
    <row r="283" spans="3:3" x14ac:dyDescent="0.2">
      <c r="C283" s="30">
        <f t="shared" si="5"/>
        <v>0</v>
      </c>
    </row>
    <row r="284" spans="3:3" x14ac:dyDescent="0.2">
      <c r="C284" s="30">
        <f t="shared" si="5"/>
        <v>0</v>
      </c>
    </row>
    <row r="285" spans="3:3" x14ac:dyDescent="0.2">
      <c r="C285" s="30">
        <f t="shared" si="5"/>
        <v>0</v>
      </c>
    </row>
    <row r="286" spans="3:3" x14ac:dyDescent="0.2">
      <c r="C286" s="30">
        <f t="shared" si="5"/>
        <v>0</v>
      </c>
    </row>
    <row r="287" spans="3:3" x14ac:dyDescent="0.2">
      <c r="C287" s="30">
        <f t="shared" si="5"/>
        <v>0</v>
      </c>
    </row>
    <row r="288" spans="3:3" x14ac:dyDescent="0.2">
      <c r="C288" s="30">
        <f t="shared" si="5"/>
        <v>0</v>
      </c>
    </row>
    <row r="289" spans="3:3" x14ac:dyDescent="0.2">
      <c r="C289" s="30">
        <f t="shared" si="5"/>
        <v>0</v>
      </c>
    </row>
    <row r="290" spans="3:3" x14ac:dyDescent="0.2">
      <c r="C290" s="30">
        <f t="shared" si="5"/>
        <v>0</v>
      </c>
    </row>
    <row r="291" spans="3:3" x14ac:dyDescent="0.2">
      <c r="C291" s="30">
        <f t="shared" si="5"/>
        <v>0</v>
      </c>
    </row>
    <row r="292" spans="3:3" x14ac:dyDescent="0.2">
      <c r="C292" s="30">
        <f t="shared" si="5"/>
        <v>0</v>
      </c>
    </row>
    <row r="293" spans="3:3" x14ac:dyDescent="0.2">
      <c r="C293" s="30">
        <f t="shared" si="5"/>
        <v>0</v>
      </c>
    </row>
    <row r="294" spans="3:3" x14ac:dyDescent="0.2">
      <c r="C294" s="30">
        <f t="shared" si="5"/>
        <v>0</v>
      </c>
    </row>
    <row r="295" spans="3:3" x14ac:dyDescent="0.2">
      <c r="C295" s="30">
        <f t="shared" si="5"/>
        <v>0</v>
      </c>
    </row>
    <row r="296" spans="3:3" x14ac:dyDescent="0.2">
      <c r="C296" s="30">
        <f t="shared" si="5"/>
        <v>0</v>
      </c>
    </row>
    <row r="297" spans="3:3" x14ac:dyDescent="0.2">
      <c r="C297" s="30">
        <f t="shared" si="5"/>
        <v>0</v>
      </c>
    </row>
    <row r="298" spans="3:3" x14ac:dyDescent="0.2">
      <c r="C298" s="30">
        <f t="shared" si="5"/>
        <v>0</v>
      </c>
    </row>
    <row r="299" spans="3:3" x14ac:dyDescent="0.2">
      <c r="C299" s="30">
        <f t="shared" si="5"/>
        <v>0</v>
      </c>
    </row>
    <row r="300" spans="3:3" x14ac:dyDescent="0.2">
      <c r="C300" s="30">
        <f t="shared" si="5"/>
        <v>0</v>
      </c>
    </row>
    <row r="301" spans="3:3" x14ac:dyDescent="0.2">
      <c r="C301" s="30">
        <f t="shared" si="5"/>
        <v>0</v>
      </c>
    </row>
    <row r="302" spans="3:3" x14ac:dyDescent="0.2">
      <c r="C302" s="30">
        <f t="shared" si="5"/>
        <v>0</v>
      </c>
    </row>
    <row r="303" spans="3:3" x14ac:dyDescent="0.2">
      <c r="C303" s="30">
        <f t="shared" si="5"/>
        <v>0</v>
      </c>
    </row>
    <row r="304" spans="3:3" x14ac:dyDescent="0.2">
      <c r="C304" s="30">
        <f t="shared" si="5"/>
        <v>0</v>
      </c>
    </row>
    <row r="305" spans="3:3" x14ac:dyDescent="0.2">
      <c r="C305" s="30">
        <f t="shared" si="5"/>
        <v>0</v>
      </c>
    </row>
    <row r="306" spans="3:3" x14ac:dyDescent="0.2">
      <c r="C306" s="30">
        <f t="shared" si="5"/>
        <v>0</v>
      </c>
    </row>
    <row r="307" spans="3:3" x14ac:dyDescent="0.2">
      <c r="C307" s="30">
        <f t="shared" si="5"/>
        <v>0</v>
      </c>
    </row>
    <row r="308" spans="3:3" x14ac:dyDescent="0.2">
      <c r="C308" s="30">
        <f t="shared" si="5"/>
        <v>0</v>
      </c>
    </row>
    <row r="309" spans="3:3" x14ac:dyDescent="0.2">
      <c r="C309" s="30">
        <f t="shared" si="5"/>
        <v>0</v>
      </c>
    </row>
    <row r="310" spans="3:3" x14ac:dyDescent="0.2">
      <c r="C310" s="30">
        <f t="shared" si="5"/>
        <v>0</v>
      </c>
    </row>
    <row r="311" spans="3:3" x14ac:dyDescent="0.2">
      <c r="C311" s="30">
        <f t="shared" si="5"/>
        <v>0</v>
      </c>
    </row>
    <row r="312" spans="3:3" x14ac:dyDescent="0.2">
      <c r="C312" s="30">
        <f t="shared" si="5"/>
        <v>0</v>
      </c>
    </row>
    <row r="313" spans="3:3" x14ac:dyDescent="0.2">
      <c r="C313" s="30">
        <f t="shared" si="5"/>
        <v>0</v>
      </c>
    </row>
    <row r="314" spans="3:3" x14ac:dyDescent="0.2">
      <c r="C314" s="30">
        <f t="shared" si="5"/>
        <v>0</v>
      </c>
    </row>
    <row r="315" spans="3:3" x14ac:dyDescent="0.2">
      <c r="C315" s="30">
        <f t="shared" si="5"/>
        <v>0</v>
      </c>
    </row>
    <row r="316" spans="3:3" x14ac:dyDescent="0.2">
      <c r="C316" s="30">
        <f t="shared" si="5"/>
        <v>0</v>
      </c>
    </row>
    <row r="317" spans="3:3" x14ac:dyDescent="0.2">
      <c r="C317" s="30">
        <f t="shared" si="5"/>
        <v>0</v>
      </c>
    </row>
    <row r="318" spans="3:3" x14ac:dyDescent="0.2">
      <c r="C318" s="30">
        <f t="shared" si="5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5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6">B338</f>
        <v>0</v>
      </c>
    </row>
    <row r="340" spans="3:3" x14ac:dyDescent="0.2">
      <c r="C340" s="30">
        <f t="shared" si="6"/>
        <v>0</v>
      </c>
    </row>
    <row r="341" spans="3:3" x14ac:dyDescent="0.2">
      <c r="C341" s="30">
        <f t="shared" si="6"/>
        <v>0</v>
      </c>
    </row>
    <row r="342" spans="3:3" x14ac:dyDescent="0.2">
      <c r="C342" s="30">
        <f t="shared" si="6"/>
        <v>0</v>
      </c>
    </row>
    <row r="343" spans="3:3" x14ac:dyDescent="0.2">
      <c r="C343" s="30">
        <f t="shared" si="6"/>
        <v>0</v>
      </c>
    </row>
    <row r="344" spans="3:3" x14ac:dyDescent="0.2">
      <c r="C344" s="30">
        <f t="shared" si="6"/>
        <v>0</v>
      </c>
    </row>
    <row r="345" spans="3:3" x14ac:dyDescent="0.2">
      <c r="C345" s="30">
        <f t="shared" si="6"/>
        <v>0</v>
      </c>
    </row>
    <row r="346" spans="3:3" x14ac:dyDescent="0.2">
      <c r="C346" s="30">
        <f t="shared" si="6"/>
        <v>0</v>
      </c>
    </row>
    <row r="347" spans="3:3" x14ac:dyDescent="0.2">
      <c r="C347" s="30">
        <f t="shared" si="6"/>
        <v>0</v>
      </c>
    </row>
    <row r="348" spans="3:3" x14ac:dyDescent="0.2">
      <c r="C348" s="30">
        <f t="shared" si="6"/>
        <v>0</v>
      </c>
    </row>
    <row r="349" spans="3:3" x14ac:dyDescent="0.2">
      <c r="C349" s="30">
        <f t="shared" si="6"/>
        <v>0</v>
      </c>
    </row>
    <row r="350" spans="3:3" x14ac:dyDescent="0.2">
      <c r="C350" s="30">
        <f t="shared" si="6"/>
        <v>0</v>
      </c>
    </row>
    <row r="351" spans="3:3" x14ac:dyDescent="0.2">
      <c r="C351" s="30">
        <f t="shared" si="6"/>
        <v>0</v>
      </c>
    </row>
    <row r="352" spans="3:3" x14ac:dyDescent="0.2">
      <c r="C352" s="30">
        <f t="shared" si="6"/>
        <v>0</v>
      </c>
    </row>
    <row r="353" spans="3:3" x14ac:dyDescent="0.2">
      <c r="C353" s="30">
        <f t="shared" si="6"/>
        <v>0</v>
      </c>
    </row>
    <row r="354" spans="3:3" x14ac:dyDescent="0.2">
      <c r="C354" s="30">
        <f t="shared" si="6"/>
        <v>0</v>
      </c>
    </row>
    <row r="355" spans="3:3" x14ac:dyDescent="0.2">
      <c r="C355" s="30">
        <f t="shared" si="6"/>
        <v>0</v>
      </c>
    </row>
    <row r="356" spans="3:3" x14ac:dyDescent="0.2">
      <c r="C356" s="30">
        <f t="shared" si="6"/>
        <v>0</v>
      </c>
    </row>
    <row r="357" spans="3:3" x14ac:dyDescent="0.2">
      <c r="C357" s="30">
        <f t="shared" si="6"/>
        <v>0</v>
      </c>
    </row>
    <row r="358" spans="3:3" x14ac:dyDescent="0.2">
      <c r="C358" s="30">
        <f t="shared" si="6"/>
        <v>0</v>
      </c>
    </row>
    <row r="359" spans="3:3" x14ac:dyDescent="0.2">
      <c r="C359" s="30">
        <f t="shared" si="6"/>
        <v>0</v>
      </c>
    </row>
    <row r="360" spans="3:3" x14ac:dyDescent="0.2">
      <c r="C360" s="30">
        <f t="shared" si="6"/>
        <v>0</v>
      </c>
    </row>
    <row r="361" spans="3:3" x14ac:dyDescent="0.2">
      <c r="C361" s="30">
        <f t="shared" si="6"/>
        <v>0</v>
      </c>
    </row>
    <row r="362" spans="3:3" x14ac:dyDescent="0.2">
      <c r="C362" s="30">
        <f t="shared" si="6"/>
        <v>0</v>
      </c>
    </row>
    <row r="363" spans="3:3" x14ac:dyDescent="0.2">
      <c r="C363" s="30">
        <f t="shared" si="6"/>
        <v>0</v>
      </c>
    </row>
    <row r="364" spans="3:3" x14ac:dyDescent="0.2">
      <c r="C364" s="30">
        <f t="shared" si="6"/>
        <v>0</v>
      </c>
    </row>
    <row r="365" spans="3:3" x14ac:dyDescent="0.2">
      <c r="C365" s="30">
        <f t="shared" si="6"/>
        <v>0</v>
      </c>
    </row>
    <row r="366" spans="3:3" x14ac:dyDescent="0.2">
      <c r="C366" s="30">
        <f t="shared" si="6"/>
        <v>0</v>
      </c>
    </row>
    <row r="367" spans="3:3" x14ac:dyDescent="0.2">
      <c r="C367" s="30">
        <f t="shared" si="6"/>
        <v>0</v>
      </c>
    </row>
    <row r="368" spans="3:3" x14ac:dyDescent="0.2">
      <c r="C368" s="30">
        <f t="shared" si="6"/>
        <v>0</v>
      </c>
    </row>
    <row r="369" spans="3:3" x14ac:dyDescent="0.2">
      <c r="C369" s="30">
        <f t="shared" si="6"/>
        <v>0</v>
      </c>
    </row>
    <row r="370" spans="3:3" x14ac:dyDescent="0.2">
      <c r="C370" s="30">
        <f t="shared" si="6"/>
        <v>0</v>
      </c>
    </row>
    <row r="371" spans="3:3" x14ac:dyDescent="0.2">
      <c r="C371" s="30">
        <f t="shared" si="6"/>
        <v>0</v>
      </c>
    </row>
    <row r="372" spans="3:3" x14ac:dyDescent="0.2">
      <c r="C372" s="30">
        <f t="shared" si="6"/>
        <v>0</v>
      </c>
    </row>
    <row r="373" spans="3:3" x14ac:dyDescent="0.2">
      <c r="C373" s="30">
        <f t="shared" si="6"/>
        <v>0</v>
      </c>
    </row>
    <row r="374" spans="3:3" x14ac:dyDescent="0.2">
      <c r="C374" s="30">
        <f t="shared" si="6"/>
        <v>0</v>
      </c>
    </row>
    <row r="375" spans="3:3" x14ac:dyDescent="0.2">
      <c r="C375" s="30">
        <f t="shared" si="6"/>
        <v>0</v>
      </c>
    </row>
    <row r="376" spans="3:3" x14ac:dyDescent="0.2">
      <c r="C376" s="30">
        <f t="shared" si="6"/>
        <v>0</v>
      </c>
    </row>
    <row r="377" spans="3:3" x14ac:dyDescent="0.2">
      <c r="C377" s="30">
        <f t="shared" si="6"/>
        <v>0</v>
      </c>
    </row>
    <row r="378" spans="3:3" x14ac:dyDescent="0.2">
      <c r="C378" s="30">
        <f t="shared" si="6"/>
        <v>0</v>
      </c>
    </row>
    <row r="379" spans="3:3" x14ac:dyDescent="0.2">
      <c r="C379" s="30">
        <f t="shared" si="6"/>
        <v>0</v>
      </c>
    </row>
    <row r="380" spans="3:3" x14ac:dyDescent="0.2">
      <c r="C380" s="30">
        <f t="shared" si="6"/>
        <v>0</v>
      </c>
    </row>
    <row r="381" spans="3:3" x14ac:dyDescent="0.2">
      <c r="C381" s="30">
        <f t="shared" si="6"/>
        <v>0</v>
      </c>
    </row>
    <row r="382" spans="3:3" x14ac:dyDescent="0.2">
      <c r="C382" s="30">
        <f t="shared" si="6"/>
        <v>0</v>
      </c>
    </row>
    <row r="383" spans="3:3" x14ac:dyDescent="0.2">
      <c r="C383" s="30">
        <f t="shared" si="6"/>
        <v>0</v>
      </c>
    </row>
    <row r="384" spans="3:3" x14ac:dyDescent="0.2">
      <c r="C384" s="30">
        <f t="shared" si="6"/>
        <v>0</v>
      </c>
    </row>
    <row r="385" spans="3:3" x14ac:dyDescent="0.2">
      <c r="C385" s="30">
        <f t="shared" si="6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6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7">B403</f>
        <v>0</v>
      </c>
    </row>
    <row r="405" spans="3:3" x14ac:dyDescent="0.2">
      <c r="C405" s="30">
        <f t="shared" si="7"/>
        <v>0</v>
      </c>
    </row>
    <row r="406" spans="3:3" x14ac:dyDescent="0.2">
      <c r="C406" s="30">
        <f t="shared" si="7"/>
        <v>0</v>
      </c>
    </row>
    <row r="407" spans="3:3" x14ac:dyDescent="0.2">
      <c r="C407" s="30">
        <f t="shared" si="7"/>
        <v>0</v>
      </c>
    </row>
    <row r="408" spans="3:3" x14ac:dyDescent="0.2">
      <c r="C408" s="30">
        <f t="shared" si="7"/>
        <v>0</v>
      </c>
    </row>
    <row r="409" spans="3:3" x14ac:dyDescent="0.2">
      <c r="C409" s="30">
        <f t="shared" si="7"/>
        <v>0</v>
      </c>
    </row>
    <row r="410" spans="3:3" x14ac:dyDescent="0.2">
      <c r="C410" s="30">
        <f t="shared" si="7"/>
        <v>0</v>
      </c>
    </row>
    <row r="411" spans="3:3" x14ac:dyDescent="0.2">
      <c r="C411" s="30">
        <f t="shared" si="7"/>
        <v>0</v>
      </c>
    </row>
    <row r="412" spans="3:3" x14ac:dyDescent="0.2">
      <c r="C412" s="30">
        <f t="shared" si="7"/>
        <v>0</v>
      </c>
    </row>
    <row r="413" spans="3:3" x14ac:dyDescent="0.2">
      <c r="C413" s="30">
        <f t="shared" si="7"/>
        <v>0</v>
      </c>
    </row>
    <row r="414" spans="3:3" x14ac:dyDescent="0.2">
      <c r="C414" s="30">
        <f t="shared" si="7"/>
        <v>0</v>
      </c>
    </row>
    <row r="415" spans="3:3" x14ac:dyDescent="0.2">
      <c r="C415" s="30">
        <f t="shared" si="7"/>
        <v>0</v>
      </c>
    </row>
    <row r="416" spans="3:3" x14ac:dyDescent="0.2">
      <c r="C416" s="30">
        <f t="shared" si="7"/>
        <v>0</v>
      </c>
    </row>
    <row r="417" spans="3:3" x14ac:dyDescent="0.2">
      <c r="C417" s="30">
        <f t="shared" si="7"/>
        <v>0</v>
      </c>
    </row>
    <row r="418" spans="3:3" x14ac:dyDescent="0.2">
      <c r="C418" s="30">
        <f t="shared" si="7"/>
        <v>0</v>
      </c>
    </row>
    <row r="419" spans="3:3" x14ac:dyDescent="0.2">
      <c r="C419" s="30">
        <f t="shared" si="7"/>
        <v>0</v>
      </c>
    </row>
    <row r="420" spans="3:3" x14ac:dyDescent="0.2">
      <c r="C420" s="30">
        <f t="shared" si="7"/>
        <v>0</v>
      </c>
    </row>
    <row r="421" spans="3:3" x14ac:dyDescent="0.2">
      <c r="C421" s="30">
        <f t="shared" si="7"/>
        <v>0</v>
      </c>
    </row>
    <row r="422" spans="3:3" x14ac:dyDescent="0.2">
      <c r="C422" s="30">
        <f t="shared" si="7"/>
        <v>0</v>
      </c>
    </row>
    <row r="423" spans="3:3" x14ac:dyDescent="0.2">
      <c r="C423" s="30">
        <f t="shared" si="7"/>
        <v>0</v>
      </c>
    </row>
    <row r="424" spans="3:3" x14ac:dyDescent="0.2">
      <c r="C424" s="30">
        <f t="shared" si="7"/>
        <v>0</v>
      </c>
    </row>
    <row r="425" spans="3:3" x14ac:dyDescent="0.2">
      <c r="C425" s="30">
        <f t="shared" si="7"/>
        <v>0</v>
      </c>
    </row>
    <row r="426" spans="3:3" x14ac:dyDescent="0.2">
      <c r="C426" s="30">
        <f t="shared" si="7"/>
        <v>0</v>
      </c>
    </row>
    <row r="427" spans="3:3" x14ac:dyDescent="0.2">
      <c r="C427" s="30">
        <f t="shared" si="7"/>
        <v>0</v>
      </c>
    </row>
    <row r="428" spans="3:3" x14ac:dyDescent="0.2">
      <c r="C428" s="30">
        <f t="shared" si="7"/>
        <v>0</v>
      </c>
    </row>
    <row r="429" spans="3:3" x14ac:dyDescent="0.2">
      <c r="C429" s="30">
        <f t="shared" si="7"/>
        <v>0</v>
      </c>
    </row>
    <row r="430" spans="3:3" x14ac:dyDescent="0.2">
      <c r="C430" s="30">
        <f t="shared" si="7"/>
        <v>0</v>
      </c>
    </row>
    <row r="431" spans="3:3" x14ac:dyDescent="0.2">
      <c r="C431" s="30">
        <f t="shared" si="7"/>
        <v>0</v>
      </c>
    </row>
    <row r="432" spans="3:3" x14ac:dyDescent="0.2">
      <c r="C432" s="30">
        <f t="shared" si="7"/>
        <v>0</v>
      </c>
    </row>
    <row r="433" spans="3:3" x14ac:dyDescent="0.2">
      <c r="C433" s="30">
        <f t="shared" si="7"/>
        <v>0</v>
      </c>
    </row>
    <row r="434" spans="3:3" x14ac:dyDescent="0.2">
      <c r="C434" s="30">
        <f t="shared" si="7"/>
        <v>0</v>
      </c>
    </row>
    <row r="435" spans="3:3" x14ac:dyDescent="0.2">
      <c r="C435" s="30">
        <f t="shared" si="7"/>
        <v>0</v>
      </c>
    </row>
    <row r="436" spans="3:3" x14ac:dyDescent="0.2">
      <c r="C436" s="30">
        <f t="shared" si="7"/>
        <v>0</v>
      </c>
    </row>
    <row r="437" spans="3:3" x14ac:dyDescent="0.2">
      <c r="C437" s="30">
        <f t="shared" si="7"/>
        <v>0</v>
      </c>
    </row>
    <row r="438" spans="3:3" x14ac:dyDescent="0.2">
      <c r="C438" s="30">
        <f t="shared" si="7"/>
        <v>0</v>
      </c>
    </row>
    <row r="439" spans="3:3" x14ac:dyDescent="0.2">
      <c r="C439" s="30">
        <f t="shared" si="7"/>
        <v>0</v>
      </c>
    </row>
    <row r="440" spans="3:3" x14ac:dyDescent="0.2">
      <c r="C440" s="30">
        <f t="shared" si="7"/>
        <v>0</v>
      </c>
    </row>
    <row r="441" spans="3:3" x14ac:dyDescent="0.2">
      <c r="C441" s="30">
        <f t="shared" si="7"/>
        <v>0</v>
      </c>
    </row>
    <row r="442" spans="3:3" x14ac:dyDescent="0.2">
      <c r="C442" s="30">
        <f t="shared" si="7"/>
        <v>0</v>
      </c>
    </row>
    <row r="443" spans="3:3" x14ac:dyDescent="0.2">
      <c r="C443" s="30">
        <f t="shared" si="7"/>
        <v>0</v>
      </c>
    </row>
    <row r="444" spans="3:3" x14ac:dyDescent="0.2">
      <c r="C444" s="30">
        <f t="shared" si="7"/>
        <v>0</v>
      </c>
    </row>
    <row r="445" spans="3:3" x14ac:dyDescent="0.2">
      <c r="C445" s="30">
        <f t="shared" si="7"/>
        <v>0</v>
      </c>
    </row>
    <row r="446" spans="3:3" x14ac:dyDescent="0.2">
      <c r="C446" s="30">
        <f t="shared" si="7"/>
        <v>0</v>
      </c>
    </row>
    <row r="447" spans="3:3" x14ac:dyDescent="0.2">
      <c r="C447" s="30">
        <f t="shared" si="7"/>
        <v>0</v>
      </c>
    </row>
    <row r="448" spans="3:3" x14ac:dyDescent="0.2">
      <c r="C448" s="30">
        <f t="shared" si="7"/>
        <v>0</v>
      </c>
    </row>
    <row r="449" spans="3:3" x14ac:dyDescent="0.2">
      <c r="C449" s="30">
        <f t="shared" si="7"/>
        <v>0</v>
      </c>
    </row>
    <row r="450" spans="3:3" x14ac:dyDescent="0.2">
      <c r="C450" s="30">
        <f t="shared" si="7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-2.9004595003036759E-2</v>
      </c>
      <c r="F2" s="19">
        <f>(1-F57)^(1/3)-1</f>
        <v>-3.140750513468793E-2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 x14ac:dyDescent="0.2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 x14ac:dyDescent="0.2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 x14ac:dyDescent="0.2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 x14ac:dyDescent="0.2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 x14ac:dyDescent="0.2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 x14ac:dyDescent="0.2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 x14ac:dyDescent="0.2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 x14ac:dyDescent="0.2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 x14ac:dyDescent="0.2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 x14ac:dyDescent="0.2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 x14ac:dyDescent="0.2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 x14ac:dyDescent="0.2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 x14ac:dyDescent="0.2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 x14ac:dyDescent="0.2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 x14ac:dyDescent="0.2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 x14ac:dyDescent="0.2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 x14ac:dyDescent="0.2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 x14ac:dyDescent="0.2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 x14ac:dyDescent="0.2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 x14ac:dyDescent="0.2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 x14ac:dyDescent="0.2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 x14ac:dyDescent="0.2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 x14ac:dyDescent="0.2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 x14ac:dyDescent="0.2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 x14ac:dyDescent="0.2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 x14ac:dyDescent="0.2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 x14ac:dyDescent="0.2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 x14ac:dyDescent="0.2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 x14ac:dyDescent="0.2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 x14ac:dyDescent="0.2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 x14ac:dyDescent="0.2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 x14ac:dyDescent="0.2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 x14ac:dyDescent="0.2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 x14ac:dyDescent="0.2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 x14ac:dyDescent="0.2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 x14ac:dyDescent="0.2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 x14ac:dyDescent="0.2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 x14ac:dyDescent="0.2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 x14ac:dyDescent="0.2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 x14ac:dyDescent="0.2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 x14ac:dyDescent="0.2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 x14ac:dyDescent="0.2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 x14ac:dyDescent="0.2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 x14ac:dyDescent="0.2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 x14ac:dyDescent="0.2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52" x14ac:dyDescent="0.2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53" thickBot="1" x14ac:dyDescent="0.25">
      <c r="A62" s="5" t="s">
        <v>56</v>
      </c>
      <c r="B62">
        <f>B59</f>
        <v>26.7</v>
      </c>
    </row>
    <row r="63" spans="1:7" x14ac:dyDescent="0.2">
      <c r="A63" s="16" t="s">
        <v>64</v>
      </c>
      <c r="B63" s="17">
        <f>AVERAGE(B11:B50)</f>
        <v>18.668492018750527</v>
      </c>
      <c r="C63" s="17"/>
    </row>
    <row r="64" spans="1:7" x14ac:dyDescent="0.2">
      <c r="A64" s="16" t="s">
        <v>65</v>
      </c>
      <c r="B64" s="18">
        <f>AVERAGE(B16:B45)</f>
        <v>17.63736228967451</v>
      </c>
      <c r="C64" s="18"/>
    </row>
    <row r="65" spans="1:7" x14ac:dyDescent="0.2">
      <c r="A65" s="16" t="s">
        <v>66</v>
      </c>
      <c r="B65" s="18">
        <f>AVERAGE(B22:B40)</f>
        <v>17.309557570939365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8" x14ac:dyDescent="0.2">
      <c r="A70" s="53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 x14ac:dyDescent="0.2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 x14ac:dyDescent="0.2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 x14ac:dyDescent="0.2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 x14ac:dyDescent="0.2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 x14ac:dyDescent="0.2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 x14ac:dyDescent="0.2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 x14ac:dyDescent="0.2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 x14ac:dyDescent="0.2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 x14ac:dyDescent="0.2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 x14ac:dyDescent="0.2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 x14ac:dyDescent="0.2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 x14ac:dyDescent="0.2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 x14ac:dyDescent="0.2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 x14ac:dyDescent="0.2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 x14ac:dyDescent="0.2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 x14ac:dyDescent="0.2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 x14ac:dyDescent="0.2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 x14ac:dyDescent="0.2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 x14ac:dyDescent="0.2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 x14ac:dyDescent="0.2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 x14ac:dyDescent="0.2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 x14ac:dyDescent="0.2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 x14ac:dyDescent="0.2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 x14ac:dyDescent="0.2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 x14ac:dyDescent="0.2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 x14ac:dyDescent="0.2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 x14ac:dyDescent="0.2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 x14ac:dyDescent="0.2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 x14ac:dyDescent="0.2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 x14ac:dyDescent="0.2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 x14ac:dyDescent="0.2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 x14ac:dyDescent="0.2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 x14ac:dyDescent="0.2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 x14ac:dyDescent="0.2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 x14ac:dyDescent="0.2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 x14ac:dyDescent="0.2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 x14ac:dyDescent="0.2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 x14ac:dyDescent="0.2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 x14ac:dyDescent="0.2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 x14ac:dyDescent="0.2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 x14ac:dyDescent="0.2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 x14ac:dyDescent="0.2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 x14ac:dyDescent="0.2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 x14ac:dyDescent="0.2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 x14ac:dyDescent="0.2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 x14ac:dyDescent="0.2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 x14ac:dyDescent="0.2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 x14ac:dyDescent="0.2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 x14ac:dyDescent="0.2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52" x14ac:dyDescent="0.2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52" x14ac:dyDescent="0.2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53" thickBot="1" x14ac:dyDescent="0.25">
      <c r="A129" s="5" t="s">
        <v>56</v>
      </c>
      <c r="B129">
        <f>B126</f>
        <v>56.3</v>
      </c>
    </row>
    <row r="130" spans="1:7" x14ac:dyDescent="0.2">
      <c r="A130" s="16" t="s">
        <v>64</v>
      </c>
      <c r="B130" s="17">
        <f>AVERAGE(B78:B117)</f>
        <v>52.731267634028406</v>
      </c>
      <c r="C130" s="17"/>
    </row>
    <row r="131" spans="1:7" x14ac:dyDescent="0.2">
      <c r="A131" s="16" t="s">
        <v>65</v>
      </c>
      <c r="B131" s="18">
        <f>AVERAGE(B83:B112)</f>
        <v>51.564158810591032</v>
      </c>
      <c r="C131" s="18"/>
    </row>
    <row r="132" spans="1:7" x14ac:dyDescent="0.2">
      <c r="A132" s="16" t="s">
        <v>66</v>
      </c>
      <c r="B132" s="18">
        <f>AVERAGE(B89:B107)</f>
        <v>51.462511997661224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9" thickBot="1" x14ac:dyDescent="0.25">
      <c r="A135" s="53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6" thickBot="1" x14ac:dyDescent="0.25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6" thickBot="1" x14ac:dyDescent="0.25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6" thickBot="1" x14ac:dyDescent="0.25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6" thickBot="1" x14ac:dyDescent="0.25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6" thickBot="1" x14ac:dyDescent="0.25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6" thickBot="1" x14ac:dyDescent="0.25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6" thickBot="1" x14ac:dyDescent="0.25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6" thickBot="1" x14ac:dyDescent="0.25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6" thickBot="1" x14ac:dyDescent="0.25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6" thickBot="1" x14ac:dyDescent="0.25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6" thickBot="1" x14ac:dyDescent="0.25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6" thickBot="1" x14ac:dyDescent="0.25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6" thickBot="1" x14ac:dyDescent="0.25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6" thickBot="1" x14ac:dyDescent="0.25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6" thickBot="1" x14ac:dyDescent="0.25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6" thickBot="1" x14ac:dyDescent="0.25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6" thickBot="1" x14ac:dyDescent="0.25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6" thickBot="1" x14ac:dyDescent="0.25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6" thickBot="1" x14ac:dyDescent="0.25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6" thickBot="1" x14ac:dyDescent="0.25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6" thickBot="1" x14ac:dyDescent="0.25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6" thickBot="1" x14ac:dyDescent="0.25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6" thickBot="1" x14ac:dyDescent="0.25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6" thickBot="1" x14ac:dyDescent="0.25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6" thickBot="1" x14ac:dyDescent="0.25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6" thickBot="1" x14ac:dyDescent="0.25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6" thickBot="1" x14ac:dyDescent="0.25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6" thickBot="1" x14ac:dyDescent="0.25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6" thickBot="1" x14ac:dyDescent="0.25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6" thickBot="1" x14ac:dyDescent="0.25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6" thickBot="1" x14ac:dyDescent="0.25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6" thickBot="1" x14ac:dyDescent="0.25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6" thickBot="1" x14ac:dyDescent="0.25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6" thickBot="1" x14ac:dyDescent="0.25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53" thickBot="1" x14ac:dyDescent="0.25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53" thickBot="1" x14ac:dyDescent="0.25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 x14ac:dyDescent="0.2">
      <c r="A195" s="16" t="s">
        <v>64</v>
      </c>
      <c r="B195" s="17">
        <f>AVERAGE(B143:B182)</f>
        <v>0.29069049275141262</v>
      </c>
      <c r="C195" s="17"/>
    </row>
    <row r="196" spans="1:7" x14ac:dyDescent="0.2">
      <c r="A196" s="16" t="s">
        <v>65</v>
      </c>
      <c r="B196" s="18">
        <f>AVERAGE(B148:B177)</f>
        <v>0.26589416976860503</v>
      </c>
      <c r="C196" s="18"/>
    </row>
    <row r="197" spans="1:7" x14ac:dyDescent="0.2">
      <c r="A197" s="16" t="s">
        <v>66</v>
      </c>
      <c r="B197" s="18">
        <f>AVERAGE(B154:B172)</f>
        <v>0.25900698333776812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8" x14ac:dyDescent="0.2">
      <c r="A201" s="53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 x14ac:dyDescent="0.2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 x14ac:dyDescent="0.2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 x14ac:dyDescent="0.2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 x14ac:dyDescent="0.2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 x14ac:dyDescent="0.2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 x14ac:dyDescent="0.2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 x14ac:dyDescent="0.2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 x14ac:dyDescent="0.2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 x14ac:dyDescent="0.2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 x14ac:dyDescent="0.2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 x14ac:dyDescent="0.2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 x14ac:dyDescent="0.2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 x14ac:dyDescent="0.2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 x14ac:dyDescent="0.2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 x14ac:dyDescent="0.2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 x14ac:dyDescent="0.2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 x14ac:dyDescent="0.2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 x14ac:dyDescent="0.2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 x14ac:dyDescent="0.2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 x14ac:dyDescent="0.2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 x14ac:dyDescent="0.2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 x14ac:dyDescent="0.2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 x14ac:dyDescent="0.2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 x14ac:dyDescent="0.2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 x14ac:dyDescent="0.2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 x14ac:dyDescent="0.2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 x14ac:dyDescent="0.2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 x14ac:dyDescent="0.2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 x14ac:dyDescent="0.2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 x14ac:dyDescent="0.2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 x14ac:dyDescent="0.2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 x14ac:dyDescent="0.2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52" x14ac:dyDescent="0.2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 x14ac:dyDescent="0.2">
      <c r="A261" s="16" t="s">
        <v>64</v>
      </c>
      <c r="B261" s="17">
        <f>AVERAGE(B209:B248)</f>
        <v>0.78002037287522652</v>
      </c>
      <c r="C261" s="17"/>
    </row>
    <row r="262" spans="1:7" x14ac:dyDescent="0.2">
      <c r="A262" s="16" t="s">
        <v>65</v>
      </c>
      <c r="B262" s="18">
        <f>AVERAGE(B214:B243)</f>
        <v>0.69071495552191908</v>
      </c>
      <c r="C262" s="18"/>
    </row>
    <row r="263" spans="1:7" x14ac:dyDescent="0.2">
      <c r="A263" s="16" t="s">
        <v>66</v>
      </c>
      <c r="B263" s="18">
        <f>AVERAGE(B220:B238)</f>
        <v>0.64800543729099158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-2.698023897584223E-2</v>
      </c>
      <c r="F2" s="19">
        <f>(1-F57)^(1/3)-1</f>
        <v>-2.9516228921492971E-2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 x14ac:dyDescent="0.2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 x14ac:dyDescent="0.2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 x14ac:dyDescent="0.2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 x14ac:dyDescent="0.2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 x14ac:dyDescent="0.2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 x14ac:dyDescent="0.2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 x14ac:dyDescent="0.2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 x14ac:dyDescent="0.2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 x14ac:dyDescent="0.2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 x14ac:dyDescent="0.2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 x14ac:dyDescent="0.2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 x14ac:dyDescent="0.2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 x14ac:dyDescent="0.2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 x14ac:dyDescent="0.2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 x14ac:dyDescent="0.2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 x14ac:dyDescent="0.2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 x14ac:dyDescent="0.2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 x14ac:dyDescent="0.2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 x14ac:dyDescent="0.2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 x14ac:dyDescent="0.2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 x14ac:dyDescent="0.2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 x14ac:dyDescent="0.2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 x14ac:dyDescent="0.2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 x14ac:dyDescent="0.2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 x14ac:dyDescent="0.2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 x14ac:dyDescent="0.2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 x14ac:dyDescent="0.2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 x14ac:dyDescent="0.2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 x14ac:dyDescent="0.2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 x14ac:dyDescent="0.2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 x14ac:dyDescent="0.2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 x14ac:dyDescent="0.2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 x14ac:dyDescent="0.2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 x14ac:dyDescent="0.2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 x14ac:dyDescent="0.2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 x14ac:dyDescent="0.2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 x14ac:dyDescent="0.2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 x14ac:dyDescent="0.2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 x14ac:dyDescent="0.2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 x14ac:dyDescent="0.2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 x14ac:dyDescent="0.2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 x14ac:dyDescent="0.2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 x14ac:dyDescent="0.2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 x14ac:dyDescent="0.2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 x14ac:dyDescent="0.2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 x14ac:dyDescent="0.2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 x14ac:dyDescent="0.2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52" x14ac:dyDescent="0.2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53" thickBot="1" x14ac:dyDescent="0.25">
      <c r="A62" s="5" t="s">
        <v>56</v>
      </c>
      <c r="B62">
        <f>B59</f>
        <v>20.28</v>
      </c>
    </row>
    <row r="63" spans="1:7" x14ac:dyDescent="0.2">
      <c r="A63" s="16" t="s">
        <v>64</v>
      </c>
      <c r="B63" s="17">
        <f>AVERAGE(B11:B50)</f>
        <v>17.78222440379135</v>
      </c>
      <c r="C63" s="17"/>
    </row>
    <row r="64" spans="1:7" x14ac:dyDescent="0.2">
      <c r="A64" s="16" t="s">
        <v>65</v>
      </c>
      <c r="B64" s="18">
        <f>AVERAGE(B16:B45)</f>
        <v>16.814384912466299</v>
      </c>
      <c r="C64" s="18"/>
    </row>
    <row r="65" spans="1:7" x14ac:dyDescent="0.2">
      <c r="A65" s="16" t="s">
        <v>66</v>
      </c>
      <c r="B65" s="18">
        <f>AVERAGE(B22:B40)</f>
        <v>16.493134186131151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8" x14ac:dyDescent="0.2">
      <c r="A70" s="53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 x14ac:dyDescent="0.2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 x14ac:dyDescent="0.2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 x14ac:dyDescent="0.2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 x14ac:dyDescent="0.2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 x14ac:dyDescent="0.2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 x14ac:dyDescent="0.2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 x14ac:dyDescent="0.2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 x14ac:dyDescent="0.2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 x14ac:dyDescent="0.2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 x14ac:dyDescent="0.2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 x14ac:dyDescent="0.2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 x14ac:dyDescent="0.2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 x14ac:dyDescent="0.2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 x14ac:dyDescent="0.2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 x14ac:dyDescent="0.2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 x14ac:dyDescent="0.2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 x14ac:dyDescent="0.2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 x14ac:dyDescent="0.2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 x14ac:dyDescent="0.2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 x14ac:dyDescent="0.2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 x14ac:dyDescent="0.2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 x14ac:dyDescent="0.2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 x14ac:dyDescent="0.2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 x14ac:dyDescent="0.2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 x14ac:dyDescent="0.2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 x14ac:dyDescent="0.2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 x14ac:dyDescent="0.2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 x14ac:dyDescent="0.2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 x14ac:dyDescent="0.2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 x14ac:dyDescent="0.2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 x14ac:dyDescent="0.2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 x14ac:dyDescent="0.2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 x14ac:dyDescent="0.2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 x14ac:dyDescent="0.2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 x14ac:dyDescent="0.2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 x14ac:dyDescent="0.2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 x14ac:dyDescent="0.2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 x14ac:dyDescent="0.2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 x14ac:dyDescent="0.2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 x14ac:dyDescent="0.2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 x14ac:dyDescent="0.2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 x14ac:dyDescent="0.2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 x14ac:dyDescent="0.2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 x14ac:dyDescent="0.2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 x14ac:dyDescent="0.2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 x14ac:dyDescent="0.2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 x14ac:dyDescent="0.2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 x14ac:dyDescent="0.2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 x14ac:dyDescent="0.2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 x14ac:dyDescent="0.2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52" x14ac:dyDescent="0.2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52" x14ac:dyDescent="0.2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53" thickBot="1" x14ac:dyDescent="0.25">
      <c r="A129" s="5" t="s">
        <v>56</v>
      </c>
      <c r="B129">
        <f>B126</f>
        <v>59.371217996301517</v>
      </c>
    </row>
    <row r="130" spans="1:7" x14ac:dyDescent="0.2">
      <c r="A130" s="16" t="s">
        <v>64</v>
      </c>
      <c r="B130" s="17">
        <f>AVERAGE(B78:B117)</f>
        <v>57.081261079123394</v>
      </c>
      <c r="C130" s="17"/>
    </row>
    <row r="131" spans="1:7" x14ac:dyDescent="0.2">
      <c r="A131" s="16" t="s">
        <v>65</v>
      </c>
      <c r="B131" s="18">
        <f>AVERAGE(B83:B112)</f>
        <v>56.138528403673277</v>
      </c>
      <c r="C131" s="18"/>
    </row>
    <row r="132" spans="1:7" x14ac:dyDescent="0.2">
      <c r="A132" s="16" t="s">
        <v>66</v>
      </c>
      <c r="B132" s="18">
        <f>AVERAGE(B89:B107)</f>
        <v>56.091921080931762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0</v>
      </c>
      <c r="F134" s="19">
        <f>(1-F189)^(1/3)-1</f>
        <v>0</v>
      </c>
      <c r="G134" s="19"/>
    </row>
    <row r="135" spans="1:7" ht="79" thickBot="1" x14ac:dyDescent="0.25">
      <c r="A135" s="53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/>
      <c r="F189" s="26"/>
      <c r="G189" s="26"/>
    </row>
    <row r="190" spans="1:7" ht="53" thickBot="1" x14ac:dyDescent="0.25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53" thickBot="1" x14ac:dyDescent="0.25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8" x14ac:dyDescent="0.2">
      <c r="A201" s="53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 x14ac:dyDescent="0.2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 x14ac:dyDescent="0.2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 x14ac:dyDescent="0.2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 x14ac:dyDescent="0.2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 x14ac:dyDescent="0.2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 x14ac:dyDescent="0.2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 x14ac:dyDescent="0.2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 x14ac:dyDescent="0.2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 x14ac:dyDescent="0.2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 x14ac:dyDescent="0.2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 x14ac:dyDescent="0.2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 x14ac:dyDescent="0.2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 x14ac:dyDescent="0.2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 x14ac:dyDescent="0.2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 x14ac:dyDescent="0.2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 x14ac:dyDescent="0.2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 x14ac:dyDescent="0.2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 x14ac:dyDescent="0.2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 x14ac:dyDescent="0.2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 x14ac:dyDescent="0.2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 x14ac:dyDescent="0.2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 x14ac:dyDescent="0.2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 x14ac:dyDescent="0.2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 x14ac:dyDescent="0.2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 x14ac:dyDescent="0.2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 x14ac:dyDescent="0.2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 x14ac:dyDescent="0.2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 x14ac:dyDescent="0.2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 x14ac:dyDescent="0.2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 x14ac:dyDescent="0.2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 x14ac:dyDescent="0.2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 x14ac:dyDescent="0.2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 x14ac:dyDescent="0.2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 x14ac:dyDescent="0.2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 x14ac:dyDescent="0.2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52" x14ac:dyDescent="0.2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 x14ac:dyDescent="0.2">
      <c r="A261" s="16" t="s">
        <v>64</v>
      </c>
      <c r="B261" s="17">
        <f>AVERAGE(B209:B248)</f>
        <v>0.72375304844982691</v>
      </c>
      <c r="C261" s="17"/>
    </row>
    <row r="262" spans="1:7" x14ac:dyDescent="0.2">
      <c r="A262" s="16" t="s">
        <v>65</v>
      </c>
      <c r="B262" s="18">
        <f>AVERAGE(B214:B243)</f>
        <v>0.62771421726610321</v>
      </c>
      <c r="C262" s="18"/>
    </row>
    <row r="263" spans="1:7" x14ac:dyDescent="0.2">
      <c r="A263" s="16" t="s">
        <v>66</v>
      </c>
      <c r="B263" s="18">
        <f>AVERAGE(B220:B238)</f>
        <v>0.57198390815123734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5">B271</f>
        <v>0</v>
      </c>
    </row>
    <row r="273" spans="3:3" x14ac:dyDescent="0.2">
      <c r="C273" s="30">
        <f t="shared" si="5"/>
        <v>0</v>
      </c>
    </row>
    <row r="274" spans="3:3" x14ac:dyDescent="0.2">
      <c r="C274" s="30">
        <f t="shared" si="5"/>
        <v>0</v>
      </c>
    </row>
    <row r="275" spans="3:3" x14ac:dyDescent="0.2">
      <c r="C275" s="30">
        <f t="shared" si="5"/>
        <v>0</v>
      </c>
    </row>
    <row r="276" spans="3:3" x14ac:dyDescent="0.2">
      <c r="C276" s="30">
        <f t="shared" si="5"/>
        <v>0</v>
      </c>
    </row>
    <row r="277" spans="3:3" x14ac:dyDescent="0.2">
      <c r="C277" s="30">
        <f t="shared" si="5"/>
        <v>0</v>
      </c>
    </row>
    <row r="278" spans="3:3" x14ac:dyDescent="0.2">
      <c r="C278" s="30">
        <f t="shared" si="5"/>
        <v>0</v>
      </c>
    </row>
    <row r="279" spans="3:3" x14ac:dyDescent="0.2">
      <c r="C279" s="30">
        <f t="shared" si="5"/>
        <v>0</v>
      </c>
    </row>
    <row r="280" spans="3:3" x14ac:dyDescent="0.2">
      <c r="C280" s="30">
        <f t="shared" si="5"/>
        <v>0</v>
      </c>
    </row>
    <row r="281" spans="3:3" x14ac:dyDescent="0.2">
      <c r="C281" s="30">
        <f t="shared" si="5"/>
        <v>0</v>
      </c>
    </row>
    <row r="282" spans="3:3" x14ac:dyDescent="0.2">
      <c r="C282" s="30">
        <f t="shared" si="5"/>
        <v>0</v>
      </c>
    </row>
    <row r="283" spans="3:3" x14ac:dyDescent="0.2">
      <c r="C283" s="30">
        <f t="shared" si="5"/>
        <v>0</v>
      </c>
    </row>
    <row r="284" spans="3:3" x14ac:dyDescent="0.2">
      <c r="C284" s="30">
        <f t="shared" si="5"/>
        <v>0</v>
      </c>
    </row>
    <row r="285" spans="3:3" x14ac:dyDescent="0.2">
      <c r="C285" s="30">
        <f t="shared" si="5"/>
        <v>0</v>
      </c>
    </row>
    <row r="286" spans="3:3" x14ac:dyDescent="0.2">
      <c r="C286" s="30">
        <f t="shared" si="5"/>
        <v>0</v>
      </c>
    </row>
    <row r="287" spans="3:3" x14ac:dyDescent="0.2">
      <c r="C287" s="30">
        <f t="shared" si="5"/>
        <v>0</v>
      </c>
    </row>
    <row r="288" spans="3:3" x14ac:dyDescent="0.2">
      <c r="C288" s="30">
        <f t="shared" si="5"/>
        <v>0</v>
      </c>
    </row>
    <row r="289" spans="3:3" x14ac:dyDescent="0.2">
      <c r="C289" s="30">
        <f t="shared" si="5"/>
        <v>0</v>
      </c>
    </row>
    <row r="290" spans="3:3" x14ac:dyDescent="0.2">
      <c r="C290" s="30">
        <f t="shared" si="5"/>
        <v>0</v>
      </c>
    </row>
    <row r="291" spans="3:3" x14ac:dyDescent="0.2">
      <c r="C291" s="30">
        <f t="shared" si="5"/>
        <v>0</v>
      </c>
    </row>
    <row r="292" spans="3:3" x14ac:dyDescent="0.2">
      <c r="C292" s="30">
        <f t="shared" si="5"/>
        <v>0</v>
      </c>
    </row>
    <row r="293" spans="3:3" x14ac:dyDescent="0.2">
      <c r="C293" s="30">
        <f t="shared" si="5"/>
        <v>0</v>
      </c>
    </row>
    <row r="294" spans="3:3" x14ac:dyDescent="0.2">
      <c r="C294" s="30">
        <f t="shared" si="5"/>
        <v>0</v>
      </c>
    </row>
    <row r="295" spans="3:3" x14ac:dyDescent="0.2">
      <c r="C295" s="30">
        <f t="shared" si="5"/>
        <v>0</v>
      </c>
    </row>
    <row r="296" spans="3:3" x14ac:dyDescent="0.2">
      <c r="C296" s="30">
        <f t="shared" si="5"/>
        <v>0</v>
      </c>
    </row>
    <row r="297" spans="3:3" x14ac:dyDescent="0.2">
      <c r="C297" s="30">
        <f t="shared" si="5"/>
        <v>0</v>
      </c>
    </row>
    <row r="298" spans="3:3" x14ac:dyDescent="0.2">
      <c r="C298" s="30">
        <f t="shared" si="5"/>
        <v>0</v>
      </c>
    </row>
    <row r="299" spans="3:3" x14ac:dyDescent="0.2">
      <c r="C299" s="30">
        <f t="shared" si="5"/>
        <v>0</v>
      </c>
    </row>
    <row r="300" spans="3:3" x14ac:dyDescent="0.2">
      <c r="C300" s="30">
        <f t="shared" si="5"/>
        <v>0</v>
      </c>
    </row>
    <row r="301" spans="3:3" x14ac:dyDescent="0.2">
      <c r="C301" s="30">
        <f t="shared" si="5"/>
        <v>0</v>
      </c>
    </row>
    <row r="302" spans="3:3" x14ac:dyDescent="0.2">
      <c r="C302" s="30">
        <f t="shared" si="5"/>
        <v>0</v>
      </c>
    </row>
    <row r="303" spans="3:3" x14ac:dyDescent="0.2">
      <c r="C303" s="30">
        <f t="shared" si="5"/>
        <v>0</v>
      </c>
    </row>
    <row r="304" spans="3:3" x14ac:dyDescent="0.2">
      <c r="C304" s="30">
        <f t="shared" si="5"/>
        <v>0</v>
      </c>
    </row>
    <row r="305" spans="3:3" x14ac:dyDescent="0.2">
      <c r="C305" s="30">
        <f t="shared" si="5"/>
        <v>0</v>
      </c>
    </row>
    <row r="306" spans="3:3" x14ac:dyDescent="0.2">
      <c r="C306" s="30">
        <f t="shared" si="5"/>
        <v>0</v>
      </c>
    </row>
    <row r="307" spans="3:3" x14ac:dyDescent="0.2">
      <c r="C307" s="30">
        <f t="shared" si="5"/>
        <v>0</v>
      </c>
    </row>
    <row r="308" spans="3:3" x14ac:dyDescent="0.2">
      <c r="C308" s="30">
        <f t="shared" si="5"/>
        <v>0</v>
      </c>
    </row>
    <row r="309" spans="3:3" x14ac:dyDescent="0.2">
      <c r="C309" s="30">
        <f t="shared" si="5"/>
        <v>0</v>
      </c>
    </row>
    <row r="310" spans="3:3" x14ac:dyDescent="0.2">
      <c r="C310" s="30">
        <f t="shared" si="5"/>
        <v>0</v>
      </c>
    </row>
    <row r="311" spans="3:3" x14ac:dyDescent="0.2">
      <c r="C311" s="30">
        <f t="shared" si="5"/>
        <v>0</v>
      </c>
    </row>
    <row r="312" spans="3:3" x14ac:dyDescent="0.2">
      <c r="C312" s="30">
        <f t="shared" si="5"/>
        <v>0</v>
      </c>
    </row>
    <row r="313" spans="3:3" x14ac:dyDescent="0.2">
      <c r="C313" s="30">
        <f t="shared" si="5"/>
        <v>0</v>
      </c>
    </row>
    <row r="314" spans="3:3" x14ac:dyDescent="0.2">
      <c r="C314" s="30">
        <f t="shared" si="5"/>
        <v>0</v>
      </c>
    </row>
    <row r="315" spans="3:3" x14ac:dyDescent="0.2">
      <c r="C315" s="30">
        <f t="shared" si="5"/>
        <v>0</v>
      </c>
    </row>
    <row r="316" spans="3:3" x14ac:dyDescent="0.2">
      <c r="C316" s="30">
        <f t="shared" si="5"/>
        <v>0</v>
      </c>
    </row>
    <row r="317" spans="3:3" x14ac:dyDescent="0.2">
      <c r="C317" s="30">
        <f t="shared" si="5"/>
        <v>0</v>
      </c>
    </row>
    <row r="318" spans="3:3" x14ac:dyDescent="0.2">
      <c r="C318" s="30">
        <f t="shared" si="5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5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6">B338</f>
        <v>0</v>
      </c>
    </row>
    <row r="340" spans="3:3" x14ac:dyDescent="0.2">
      <c r="C340" s="30">
        <f t="shared" si="6"/>
        <v>0</v>
      </c>
    </row>
    <row r="341" spans="3:3" x14ac:dyDescent="0.2">
      <c r="C341" s="30">
        <f t="shared" si="6"/>
        <v>0</v>
      </c>
    </row>
    <row r="342" spans="3:3" x14ac:dyDescent="0.2">
      <c r="C342" s="30">
        <f t="shared" si="6"/>
        <v>0</v>
      </c>
    </row>
    <row r="343" spans="3:3" x14ac:dyDescent="0.2">
      <c r="C343" s="30">
        <f t="shared" si="6"/>
        <v>0</v>
      </c>
    </row>
    <row r="344" spans="3:3" x14ac:dyDescent="0.2">
      <c r="C344" s="30">
        <f t="shared" si="6"/>
        <v>0</v>
      </c>
    </row>
    <row r="345" spans="3:3" x14ac:dyDescent="0.2">
      <c r="C345" s="30">
        <f t="shared" si="6"/>
        <v>0</v>
      </c>
    </row>
    <row r="346" spans="3:3" x14ac:dyDescent="0.2">
      <c r="C346" s="30">
        <f t="shared" si="6"/>
        <v>0</v>
      </c>
    </row>
    <row r="347" spans="3:3" x14ac:dyDescent="0.2">
      <c r="C347" s="30">
        <f t="shared" si="6"/>
        <v>0</v>
      </c>
    </row>
    <row r="348" spans="3:3" x14ac:dyDescent="0.2">
      <c r="C348" s="30">
        <f t="shared" si="6"/>
        <v>0</v>
      </c>
    </row>
    <row r="349" spans="3:3" x14ac:dyDescent="0.2">
      <c r="C349" s="30">
        <f t="shared" si="6"/>
        <v>0</v>
      </c>
    </row>
    <row r="350" spans="3:3" x14ac:dyDescent="0.2">
      <c r="C350" s="30">
        <f t="shared" si="6"/>
        <v>0</v>
      </c>
    </row>
    <row r="351" spans="3:3" x14ac:dyDescent="0.2">
      <c r="C351" s="30">
        <f t="shared" si="6"/>
        <v>0</v>
      </c>
    </row>
    <row r="352" spans="3:3" x14ac:dyDescent="0.2">
      <c r="C352" s="30">
        <f t="shared" si="6"/>
        <v>0</v>
      </c>
    </row>
    <row r="353" spans="3:3" x14ac:dyDescent="0.2">
      <c r="C353" s="30">
        <f t="shared" si="6"/>
        <v>0</v>
      </c>
    </row>
    <row r="354" spans="3:3" x14ac:dyDescent="0.2">
      <c r="C354" s="30">
        <f t="shared" si="6"/>
        <v>0</v>
      </c>
    </row>
    <row r="355" spans="3:3" x14ac:dyDescent="0.2">
      <c r="C355" s="30">
        <f t="shared" si="6"/>
        <v>0</v>
      </c>
    </row>
    <row r="356" spans="3:3" x14ac:dyDescent="0.2">
      <c r="C356" s="30">
        <f t="shared" si="6"/>
        <v>0</v>
      </c>
    </row>
    <row r="357" spans="3:3" x14ac:dyDescent="0.2">
      <c r="C357" s="30">
        <f t="shared" si="6"/>
        <v>0</v>
      </c>
    </row>
    <row r="358" spans="3:3" x14ac:dyDescent="0.2">
      <c r="C358" s="30">
        <f t="shared" si="6"/>
        <v>0</v>
      </c>
    </row>
    <row r="359" spans="3:3" x14ac:dyDescent="0.2">
      <c r="C359" s="30">
        <f t="shared" si="6"/>
        <v>0</v>
      </c>
    </row>
    <row r="360" spans="3:3" x14ac:dyDescent="0.2">
      <c r="C360" s="30">
        <f t="shared" si="6"/>
        <v>0</v>
      </c>
    </row>
    <row r="361" spans="3:3" x14ac:dyDescent="0.2">
      <c r="C361" s="30">
        <f t="shared" si="6"/>
        <v>0</v>
      </c>
    </row>
    <row r="362" spans="3:3" x14ac:dyDescent="0.2">
      <c r="C362" s="30">
        <f t="shared" si="6"/>
        <v>0</v>
      </c>
    </row>
    <row r="363" spans="3:3" x14ac:dyDescent="0.2">
      <c r="C363" s="30">
        <f t="shared" si="6"/>
        <v>0</v>
      </c>
    </row>
    <row r="364" spans="3:3" x14ac:dyDescent="0.2">
      <c r="C364" s="30">
        <f t="shared" si="6"/>
        <v>0</v>
      </c>
    </row>
    <row r="365" spans="3:3" x14ac:dyDescent="0.2">
      <c r="C365" s="30">
        <f t="shared" si="6"/>
        <v>0</v>
      </c>
    </row>
    <row r="366" spans="3:3" x14ac:dyDescent="0.2">
      <c r="C366" s="30">
        <f t="shared" si="6"/>
        <v>0</v>
      </c>
    </row>
    <row r="367" spans="3:3" x14ac:dyDescent="0.2">
      <c r="C367" s="30">
        <f t="shared" si="6"/>
        <v>0</v>
      </c>
    </row>
    <row r="368" spans="3:3" x14ac:dyDescent="0.2">
      <c r="C368" s="30">
        <f t="shared" si="6"/>
        <v>0</v>
      </c>
    </row>
    <row r="369" spans="3:3" x14ac:dyDescent="0.2">
      <c r="C369" s="30">
        <f t="shared" si="6"/>
        <v>0</v>
      </c>
    </row>
    <row r="370" spans="3:3" x14ac:dyDescent="0.2">
      <c r="C370" s="30">
        <f t="shared" si="6"/>
        <v>0</v>
      </c>
    </row>
    <row r="371" spans="3:3" x14ac:dyDescent="0.2">
      <c r="C371" s="30">
        <f t="shared" si="6"/>
        <v>0</v>
      </c>
    </row>
    <row r="372" spans="3:3" x14ac:dyDescent="0.2">
      <c r="C372" s="30">
        <f t="shared" si="6"/>
        <v>0</v>
      </c>
    </row>
    <row r="373" spans="3:3" x14ac:dyDescent="0.2">
      <c r="C373" s="30">
        <f t="shared" si="6"/>
        <v>0</v>
      </c>
    </row>
    <row r="374" spans="3:3" x14ac:dyDescent="0.2">
      <c r="C374" s="30">
        <f t="shared" si="6"/>
        <v>0</v>
      </c>
    </row>
    <row r="375" spans="3:3" x14ac:dyDescent="0.2">
      <c r="C375" s="30">
        <f t="shared" si="6"/>
        <v>0</v>
      </c>
    </row>
    <row r="376" spans="3:3" x14ac:dyDescent="0.2">
      <c r="C376" s="30">
        <f t="shared" si="6"/>
        <v>0</v>
      </c>
    </row>
    <row r="377" spans="3:3" x14ac:dyDescent="0.2">
      <c r="C377" s="30">
        <f t="shared" si="6"/>
        <v>0</v>
      </c>
    </row>
    <row r="378" spans="3:3" x14ac:dyDescent="0.2">
      <c r="C378" s="30">
        <f t="shared" si="6"/>
        <v>0</v>
      </c>
    </row>
    <row r="379" spans="3:3" x14ac:dyDescent="0.2">
      <c r="C379" s="30">
        <f t="shared" si="6"/>
        <v>0</v>
      </c>
    </row>
    <row r="380" spans="3:3" x14ac:dyDescent="0.2">
      <c r="C380" s="30">
        <f t="shared" si="6"/>
        <v>0</v>
      </c>
    </row>
    <row r="381" spans="3:3" x14ac:dyDescent="0.2">
      <c r="C381" s="30">
        <f t="shared" si="6"/>
        <v>0</v>
      </c>
    </row>
    <row r="382" spans="3:3" x14ac:dyDescent="0.2">
      <c r="C382" s="30">
        <f t="shared" si="6"/>
        <v>0</v>
      </c>
    </row>
    <row r="383" spans="3:3" x14ac:dyDescent="0.2">
      <c r="C383" s="30">
        <f t="shared" si="6"/>
        <v>0</v>
      </c>
    </row>
    <row r="384" spans="3:3" x14ac:dyDescent="0.2">
      <c r="C384" s="30">
        <f t="shared" si="6"/>
        <v>0</v>
      </c>
    </row>
    <row r="385" spans="3:3" x14ac:dyDescent="0.2">
      <c r="C385" s="30">
        <f t="shared" si="6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6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7">B403</f>
        <v>0</v>
      </c>
    </row>
    <row r="405" spans="3:3" x14ac:dyDescent="0.2">
      <c r="C405" s="30">
        <f t="shared" si="7"/>
        <v>0</v>
      </c>
    </row>
    <row r="406" spans="3:3" x14ac:dyDescent="0.2">
      <c r="C406" s="30">
        <f t="shared" si="7"/>
        <v>0</v>
      </c>
    </row>
    <row r="407" spans="3:3" x14ac:dyDescent="0.2">
      <c r="C407" s="30">
        <f t="shared" si="7"/>
        <v>0</v>
      </c>
    </row>
    <row r="408" spans="3:3" x14ac:dyDescent="0.2">
      <c r="C408" s="30">
        <f t="shared" si="7"/>
        <v>0</v>
      </c>
    </row>
    <row r="409" spans="3:3" x14ac:dyDescent="0.2">
      <c r="C409" s="30">
        <f t="shared" si="7"/>
        <v>0</v>
      </c>
    </row>
    <row r="410" spans="3:3" x14ac:dyDescent="0.2">
      <c r="C410" s="30">
        <f t="shared" si="7"/>
        <v>0</v>
      </c>
    </row>
    <row r="411" spans="3:3" x14ac:dyDescent="0.2">
      <c r="C411" s="30">
        <f t="shared" si="7"/>
        <v>0</v>
      </c>
    </row>
    <row r="412" spans="3:3" x14ac:dyDescent="0.2">
      <c r="C412" s="30">
        <f t="shared" si="7"/>
        <v>0</v>
      </c>
    </row>
    <row r="413" spans="3:3" x14ac:dyDescent="0.2">
      <c r="C413" s="30">
        <f t="shared" si="7"/>
        <v>0</v>
      </c>
    </row>
    <row r="414" spans="3:3" x14ac:dyDescent="0.2">
      <c r="C414" s="30">
        <f t="shared" si="7"/>
        <v>0</v>
      </c>
    </row>
    <row r="415" spans="3:3" x14ac:dyDescent="0.2">
      <c r="C415" s="30">
        <f t="shared" si="7"/>
        <v>0</v>
      </c>
    </row>
    <row r="416" spans="3:3" x14ac:dyDescent="0.2">
      <c r="C416" s="30">
        <f t="shared" si="7"/>
        <v>0</v>
      </c>
    </row>
    <row r="417" spans="3:3" x14ac:dyDescent="0.2">
      <c r="C417" s="30">
        <f t="shared" si="7"/>
        <v>0</v>
      </c>
    </row>
    <row r="418" spans="3:3" x14ac:dyDescent="0.2">
      <c r="C418" s="30">
        <f t="shared" si="7"/>
        <v>0</v>
      </c>
    </row>
    <row r="419" spans="3:3" x14ac:dyDescent="0.2">
      <c r="C419" s="30">
        <f t="shared" si="7"/>
        <v>0</v>
      </c>
    </row>
    <row r="420" spans="3:3" x14ac:dyDescent="0.2">
      <c r="C420" s="30">
        <f t="shared" si="7"/>
        <v>0</v>
      </c>
    </row>
    <row r="421" spans="3:3" x14ac:dyDescent="0.2">
      <c r="C421" s="30">
        <f t="shared" si="7"/>
        <v>0</v>
      </c>
    </row>
    <row r="422" spans="3:3" x14ac:dyDescent="0.2">
      <c r="C422" s="30">
        <f t="shared" si="7"/>
        <v>0</v>
      </c>
    </row>
    <row r="423" spans="3:3" x14ac:dyDescent="0.2">
      <c r="C423" s="30">
        <f t="shared" si="7"/>
        <v>0</v>
      </c>
    </row>
    <row r="424" spans="3:3" x14ac:dyDescent="0.2">
      <c r="C424" s="30">
        <f t="shared" si="7"/>
        <v>0</v>
      </c>
    </row>
    <row r="425" spans="3:3" x14ac:dyDescent="0.2">
      <c r="C425" s="30">
        <f t="shared" si="7"/>
        <v>0</v>
      </c>
    </row>
    <row r="426" spans="3:3" x14ac:dyDescent="0.2">
      <c r="C426" s="30">
        <f t="shared" si="7"/>
        <v>0</v>
      </c>
    </row>
    <row r="427" spans="3:3" x14ac:dyDescent="0.2">
      <c r="C427" s="30">
        <f t="shared" si="7"/>
        <v>0</v>
      </c>
    </row>
    <row r="428" spans="3:3" x14ac:dyDescent="0.2">
      <c r="C428" s="30">
        <f t="shared" si="7"/>
        <v>0</v>
      </c>
    </row>
    <row r="429" spans="3:3" x14ac:dyDescent="0.2">
      <c r="C429" s="30">
        <f t="shared" si="7"/>
        <v>0</v>
      </c>
    </row>
    <row r="430" spans="3:3" x14ac:dyDescent="0.2">
      <c r="C430" s="30">
        <f t="shared" si="7"/>
        <v>0</v>
      </c>
    </row>
    <row r="431" spans="3:3" x14ac:dyDescent="0.2">
      <c r="C431" s="30">
        <f t="shared" si="7"/>
        <v>0</v>
      </c>
    </row>
    <row r="432" spans="3:3" x14ac:dyDescent="0.2">
      <c r="C432" s="30">
        <f t="shared" si="7"/>
        <v>0</v>
      </c>
    </row>
    <row r="433" spans="3:3" x14ac:dyDescent="0.2">
      <c r="C433" s="30">
        <f t="shared" si="7"/>
        <v>0</v>
      </c>
    </row>
    <row r="434" spans="3:3" x14ac:dyDescent="0.2">
      <c r="C434" s="30">
        <f t="shared" si="7"/>
        <v>0</v>
      </c>
    </row>
    <row r="435" spans="3:3" x14ac:dyDescent="0.2">
      <c r="C435" s="30">
        <f t="shared" si="7"/>
        <v>0</v>
      </c>
    </row>
    <row r="436" spans="3:3" x14ac:dyDescent="0.2">
      <c r="C436" s="30">
        <f t="shared" si="7"/>
        <v>0</v>
      </c>
    </row>
    <row r="437" spans="3:3" x14ac:dyDescent="0.2">
      <c r="C437" s="30">
        <f t="shared" si="7"/>
        <v>0</v>
      </c>
    </row>
    <row r="438" spans="3:3" x14ac:dyDescent="0.2">
      <c r="C438" s="30">
        <f t="shared" si="7"/>
        <v>0</v>
      </c>
    </row>
    <row r="439" spans="3:3" x14ac:dyDescent="0.2">
      <c r="C439" s="30">
        <f t="shared" si="7"/>
        <v>0</v>
      </c>
    </row>
    <row r="440" spans="3:3" x14ac:dyDescent="0.2">
      <c r="C440" s="30">
        <f t="shared" si="7"/>
        <v>0</v>
      </c>
    </row>
    <row r="441" spans="3:3" x14ac:dyDescent="0.2">
      <c r="C441" s="30">
        <f t="shared" si="7"/>
        <v>0</v>
      </c>
    </row>
    <row r="442" spans="3:3" x14ac:dyDescent="0.2">
      <c r="C442" s="30">
        <f t="shared" si="7"/>
        <v>0</v>
      </c>
    </row>
    <row r="443" spans="3:3" x14ac:dyDescent="0.2">
      <c r="C443" s="30">
        <f t="shared" si="7"/>
        <v>0</v>
      </c>
    </row>
    <row r="444" spans="3:3" x14ac:dyDescent="0.2">
      <c r="C444" s="30">
        <f t="shared" si="7"/>
        <v>0</v>
      </c>
    </row>
    <row r="445" spans="3:3" x14ac:dyDescent="0.2">
      <c r="C445" s="30">
        <f t="shared" si="7"/>
        <v>0</v>
      </c>
    </row>
    <row r="446" spans="3:3" x14ac:dyDescent="0.2">
      <c r="C446" s="30">
        <f t="shared" si="7"/>
        <v>0</v>
      </c>
    </row>
    <row r="447" spans="3:3" x14ac:dyDescent="0.2">
      <c r="C447" s="30">
        <f t="shared" si="7"/>
        <v>0</v>
      </c>
    </row>
    <row r="448" spans="3:3" x14ac:dyDescent="0.2">
      <c r="C448" s="30">
        <f t="shared" si="7"/>
        <v>0</v>
      </c>
    </row>
    <row r="449" spans="3:3" x14ac:dyDescent="0.2">
      <c r="C449" s="30">
        <f t="shared" si="7"/>
        <v>0</v>
      </c>
    </row>
    <row r="450" spans="3:3" x14ac:dyDescent="0.2">
      <c r="C450" s="30">
        <f t="shared" si="7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 x14ac:dyDescent="0.2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 x14ac:dyDescent="0.2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 x14ac:dyDescent="0.2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 x14ac:dyDescent="0.2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 x14ac:dyDescent="0.2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 x14ac:dyDescent="0.2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 x14ac:dyDescent="0.2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 x14ac:dyDescent="0.2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 x14ac:dyDescent="0.2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 x14ac:dyDescent="0.2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 x14ac:dyDescent="0.2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 x14ac:dyDescent="0.2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 x14ac:dyDescent="0.2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 x14ac:dyDescent="0.2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 x14ac:dyDescent="0.2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 x14ac:dyDescent="0.2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 x14ac:dyDescent="0.2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 x14ac:dyDescent="0.2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 x14ac:dyDescent="0.2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 x14ac:dyDescent="0.2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 x14ac:dyDescent="0.2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 x14ac:dyDescent="0.2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 x14ac:dyDescent="0.2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 x14ac:dyDescent="0.2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 x14ac:dyDescent="0.2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 x14ac:dyDescent="0.2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 x14ac:dyDescent="0.2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 x14ac:dyDescent="0.2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 x14ac:dyDescent="0.2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 x14ac:dyDescent="0.2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 x14ac:dyDescent="0.2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 x14ac:dyDescent="0.2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 x14ac:dyDescent="0.2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 x14ac:dyDescent="0.2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 x14ac:dyDescent="0.2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 x14ac:dyDescent="0.2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 x14ac:dyDescent="0.2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 x14ac:dyDescent="0.2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52" x14ac:dyDescent="0.2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53" thickBot="1" x14ac:dyDescent="0.25">
      <c r="A62" s="5" t="s">
        <v>56</v>
      </c>
      <c r="B62">
        <f>B59</f>
        <v>20.28</v>
      </c>
    </row>
    <row r="63" spans="1:7" x14ac:dyDescent="0.2">
      <c r="A63" s="16" t="s">
        <v>64</v>
      </c>
      <c r="B63" s="17">
        <f>AVERAGE(B11:B50)</f>
        <v>6.2198430199856345</v>
      </c>
      <c r="C63" s="17"/>
    </row>
    <row r="64" spans="1:7" x14ac:dyDescent="0.2">
      <c r="A64" s="16" t="s">
        <v>65</v>
      </c>
      <c r="B64" s="18">
        <f>AVERAGE(B16:B45)</f>
        <v>5.7926983831288776</v>
      </c>
      <c r="C64" s="18"/>
    </row>
    <row r="65" spans="1:7" x14ac:dyDescent="0.2">
      <c r="A65" s="16" t="s">
        <v>66</v>
      </c>
      <c r="B65" s="18">
        <f>AVERAGE(B22:B40)</f>
        <v>5.6566932259699367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0</v>
      </c>
      <c r="F69" s="49">
        <f>(1-F124)^(1/3)-1</f>
        <v>0</v>
      </c>
      <c r="G69" s="49"/>
    </row>
    <row r="70" spans="1:7" ht="78" x14ac:dyDescent="0.2">
      <c r="A70" s="534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4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 x14ac:dyDescent="0.2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 x14ac:dyDescent="0.2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 x14ac:dyDescent="0.2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 x14ac:dyDescent="0.2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 x14ac:dyDescent="0.2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 x14ac:dyDescent="0.2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 x14ac:dyDescent="0.2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 x14ac:dyDescent="0.2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 x14ac:dyDescent="0.2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 x14ac:dyDescent="0.2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 x14ac:dyDescent="0.2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 x14ac:dyDescent="0.2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 x14ac:dyDescent="0.2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 x14ac:dyDescent="0.2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 x14ac:dyDescent="0.2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 x14ac:dyDescent="0.2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 x14ac:dyDescent="0.2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 x14ac:dyDescent="0.2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 x14ac:dyDescent="0.2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 x14ac:dyDescent="0.2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 x14ac:dyDescent="0.2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 x14ac:dyDescent="0.2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 x14ac:dyDescent="0.2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 x14ac:dyDescent="0.2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 x14ac:dyDescent="0.2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 x14ac:dyDescent="0.2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 x14ac:dyDescent="0.2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 x14ac:dyDescent="0.2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 x14ac:dyDescent="0.2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 x14ac:dyDescent="0.2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 x14ac:dyDescent="0.2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 x14ac:dyDescent="0.2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 x14ac:dyDescent="0.2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 x14ac:dyDescent="0.2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 x14ac:dyDescent="0.2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 x14ac:dyDescent="0.2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 x14ac:dyDescent="0.2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 x14ac:dyDescent="0.2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 x14ac:dyDescent="0.2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 x14ac:dyDescent="0.2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 x14ac:dyDescent="0.2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 x14ac:dyDescent="0.2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 x14ac:dyDescent="0.2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 x14ac:dyDescent="0.2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 x14ac:dyDescent="0.2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 x14ac:dyDescent="0.2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 x14ac:dyDescent="0.2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 x14ac:dyDescent="0.2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 x14ac:dyDescent="0.2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 x14ac:dyDescent="0.2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/>
      <c r="F124" s="40"/>
      <c r="G124" s="40"/>
    </row>
    <row r="125" spans="1:7" ht="52" x14ac:dyDescent="0.2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52" x14ac:dyDescent="0.2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53" thickBot="1" x14ac:dyDescent="0.25">
      <c r="A129" s="5" t="s">
        <v>56</v>
      </c>
      <c r="B129">
        <f>B126</f>
        <v>59.371217996301517</v>
      </c>
    </row>
    <row r="130" spans="1:7" x14ac:dyDescent="0.2">
      <c r="A130" s="16" t="s">
        <v>64</v>
      </c>
      <c r="B130" s="17" t="e">
        <f>AVERAGE(B78:B117)</f>
        <v>#DIV/0!</v>
      </c>
      <c r="C130" s="17"/>
    </row>
    <row r="131" spans="1:7" x14ac:dyDescent="0.2">
      <c r="A131" s="16" t="s">
        <v>65</v>
      </c>
      <c r="B131" s="18" t="e">
        <f>AVERAGE(B83:B112)</f>
        <v>#DIV/0!</v>
      </c>
      <c r="C131" s="18"/>
    </row>
    <row r="132" spans="1:7" x14ac:dyDescent="0.2">
      <c r="A132" s="16" t="s">
        <v>66</v>
      </c>
      <c r="B132" s="18" t="e">
        <f>AVERAGE(B89:B107)</f>
        <v>#DIV/0!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6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8" x14ac:dyDescent="0.2">
      <c r="A201" s="534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4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 x14ac:dyDescent="0.2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 x14ac:dyDescent="0.2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 x14ac:dyDescent="0.2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 x14ac:dyDescent="0.2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 x14ac:dyDescent="0.2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 x14ac:dyDescent="0.2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 x14ac:dyDescent="0.2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 x14ac:dyDescent="0.2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 x14ac:dyDescent="0.2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 x14ac:dyDescent="0.2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 x14ac:dyDescent="0.2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 x14ac:dyDescent="0.2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 x14ac:dyDescent="0.2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 x14ac:dyDescent="0.2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 x14ac:dyDescent="0.2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 x14ac:dyDescent="0.2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 x14ac:dyDescent="0.2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 x14ac:dyDescent="0.2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 x14ac:dyDescent="0.2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 x14ac:dyDescent="0.2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 x14ac:dyDescent="0.2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 x14ac:dyDescent="0.2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 x14ac:dyDescent="0.2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 x14ac:dyDescent="0.2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 x14ac:dyDescent="0.2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 x14ac:dyDescent="0.2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52" x14ac:dyDescent="0.2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 x14ac:dyDescent="0.2">
      <c r="A261" s="16" t="s">
        <v>64</v>
      </c>
      <c r="B261" s="17">
        <f>AVERAGE(B209:B248)</f>
        <v>1.4501475844853358</v>
      </c>
      <c r="C261" s="17"/>
    </row>
    <row r="262" spans="1:7" x14ac:dyDescent="0.2">
      <c r="A262" s="16" t="s">
        <v>65</v>
      </c>
      <c r="B262" s="18">
        <f>AVERAGE(B214:B243)</f>
        <v>1.159301014194529</v>
      </c>
      <c r="C262" s="18"/>
    </row>
    <row r="263" spans="1:7" x14ac:dyDescent="0.2">
      <c r="A263" s="16" t="s">
        <v>66</v>
      </c>
      <c r="B263" s="18">
        <f>AVERAGE(B220:B238)</f>
        <v>0.99217096660086634</v>
      </c>
      <c r="C263" s="18"/>
    </row>
    <row r="264" spans="1:7" ht="16" thickBot="1" x14ac:dyDescent="0.25"/>
    <row r="265" spans="1:7" ht="15" customHeight="1" thickBot="1" x14ac:dyDescent="0.25">
      <c r="A265" s="535"/>
      <c r="B265" s="541"/>
      <c r="C265" s="542"/>
      <c r="D265" s="543"/>
      <c r="E265" s="19"/>
      <c r="F265" s="19"/>
      <c r="G265" s="19"/>
    </row>
    <row r="266" spans="1:7" x14ac:dyDescent="0.2">
      <c r="A266" s="536"/>
      <c r="B266" s="235"/>
      <c r="D266" s="235"/>
      <c r="E266" s="235"/>
      <c r="F266" s="39"/>
      <c r="G266" s="39"/>
    </row>
    <row r="267" spans="1:7" ht="16" thickBot="1" x14ac:dyDescent="0.25">
      <c r="A267" s="537"/>
      <c r="B267" s="3"/>
      <c r="C267" s="65"/>
      <c r="D267" s="20"/>
      <c r="E267" s="20"/>
      <c r="F267" s="20"/>
      <c r="G267" s="20"/>
    </row>
    <row r="268" spans="1:7" ht="16" thickBot="1" x14ac:dyDescent="0.25">
      <c r="A268" s="50"/>
      <c r="B268" s="51"/>
      <c r="D268" s="51"/>
      <c r="E268" s="51"/>
      <c r="F268" s="52"/>
      <c r="G268" s="52"/>
    </row>
    <row r="269" spans="1:7" ht="16" thickBot="1" x14ac:dyDescent="0.25">
      <c r="A269" s="8"/>
      <c r="B269" s="24"/>
      <c r="D269" s="14"/>
      <c r="E269" s="14"/>
      <c r="F269" s="38"/>
      <c r="G269" s="38"/>
    </row>
    <row r="270" spans="1:7" ht="16" thickBot="1" x14ac:dyDescent="0.25">
      <c r="A270" s="8"/>
      <c r="B270" s="237"/>
      <c r="C270">
        <v>0</v>
      </c>
      <c r="D270" s="14"/>
      <c r="E270" s="14"/>
      <c r="F270" s="38"/>
      <c r="G270" s="38"/>
    </row>
    <row r="271" spans="1:7" ht="16" thickBot="1" x14ac:dyDescent="0.25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6" thickBot="1" x14ac:dyDescent="0.25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6" thickBot="1" x14ac:dyDescent="0.25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6" thickBot="1" x14ac:dyDescent="0.25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6" thickBot="1" x14ac:dyDescent="0.25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6" thickBot="1" x14ac:dyDescent="0.25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6" thickBot="1" x14ac:dyDescent="0.25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6" thickBot="1" x14ac:dyDescent="0.25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6" thickBot="1" x14ac:dyDescent="0.25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6" thickBot="1" x14ac:dyDescent="0.25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6" thickBot="1" x14ac:dyDescent="0.25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6" thickBot="1" x14ac:dyDescent="0.25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6" thickBot="1" x14ac:dyDescent="0.25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6" thickBot="1" x14ac:dyDescent="0.25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6" thickBot="1" x14ac:dyDescent="0.25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6" thickBot="1" x14ac:dyDescent="0.25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6" thickBot="1" x14ac:dyDescent="0.25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6" thickBot="1" x14ac:dyDescent="0.25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6" thickBot="1" x14ac:dyDescent="0.25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6" thickBot="1" x14ac:dyDescent="0.25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6" thickBot="1" x14ac:dyDescent="0.25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6" thickBot="1" x14ac:dyDescent="0.25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6" thickBot="1" x14ac:dyDescent="0.25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6" thickBot="1" x14ac:dyDescent="0.25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6" thickBot="1" x14ac:dyDescent="0.25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6" thickBot="1" x14ac:dyDescent="0.25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6" thickBot="1" x14ac:dyDescent="0.25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6" thickBot="1" x14ac:dyDescent="0.25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6" thickBot="1" x14ac:dyDescent="0.25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6" thickBot="1" x14ac:dyDescent="0.25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6" thickBot="1" x14ac:dyDescent="0.25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6" thickBot="1" x14ac:dyDescent="0.25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6" thickBot="1" x14ac:dyDescent="0.25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6" thickBot="1" x14ac:dyDescent="0.25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6" thickBot="1" x14ac:dyDescent="0.25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6" thickBot="1" x14ac:dyDescent="0.25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6" thickBot="1" x14ac:dyDescent="0.25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6" thickBot="1" x14ac:dyDescent="0.25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6" thickBot="1" x14ac:dyDescent="0.25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6" thickBot="1" x14ac:dyDescent="0.25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6" thickBot="1" x14ac:dyDescent="0.25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6" thickBot="1" x14ac:dyDescent="0.25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6" thickBot="1" x14ac:dyDescent="0.25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6" thickBot="1" x14ac:dyDescent="0.25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6" thickBot="1" x14ac:dyDescent="0.25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6" thickBot="1" x14ac:dyDescent="0.25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6" thickBot="1" x14ac:dyDescent="0.25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6" thickBot="1" x14ac:dyDescent="0.25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6" thickBot="1" x14ac:dyDescent="0.25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6" thickBot="1" x14ac:dyDescent="0.25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6" thickBot="1" x14ac:dyDescent="0.25">
      <c r="A321" s="5"/>
      <c r="B321" s="3"/>
      <c r="D321" s="4"/>
      <c r="E321" s="12"/>
      <c r="F321" s="45"/>
      <c r="G321" s="46"/>
    </row>
    <row r="322" spans="1:7" ht="16" thickBot="1" x14ac:dyDescent="0.25">
      <c r="A322" s="5"/>
      <c r="B322" s="4"/>
      <c r="D322" s="1"/>
      <c r="E322" s="1"/>
      <c r="F322" s="37"/>
      <c r="G322" s="37"/>
    </row>
    <row r="323" spans="1:7" ht="16" thickBot="1" x14ac:dyDescent="0.25">
      <c r="A323" s="6"/>
      <c r="B323" s="4"/>
      <c r="D323" s="1"/>
      <c r="E323" s="1"/>
      <c r="F323" s="37"/>
      <c r="G323" s="37"/>
    </row>
    <row r="326" spans="1:7" x14ac:dyDescent="0.2">
      <c r="A326" s="16"/>
      <c r="B326" s="17"/>
    </row>
    <row r="327" spans="1:7" x14ac:dyDescent="0.2">
      <c r="A327" s="16"/>
      <c r="B327" s="18"/>
    </row>
    <row r="328" spans="1:7" x14ac:dyDescent="0.2">
      <c r="A328" s="16"/>
      <c r="B328" s="18"/>
    </row>
    <row r="331" spans="1:7" ht="16" thickBot="1" x14ac:dyDescent="0.25"/>
    <row r="332" spans="1:7" ht="15" customHeight="1" thickBot="1" x14ac:dyDescent="0.25">
      <c r="A332" s="535"/>
      <c r="B332" s="541"/>
      <c r="C332" s="542"/>
      <c r="D332" s="543"/>
      <c r="E332" s="19"/>
      <c r="F332" s="19"/>
      <c r="G332" s="19"/>
    </row>
    <row r="333" spans="1:7" ht="16" thickBot="1" x14ac:dyDescent="0.25">
      <c r="A333" s="536"/>
      <c r="B333" s="234"/>
      <c r="D333" s="235"/>
      <c r="E333" s="235"/>
      <c r="F333" s="39"/>
      <c r="G333" s="39"/>
    </row>
    <row r="334" spans="1:7" ht="16" thickBot="1" x14ac:dyDescent="0.25">
      <c r="A334" s="537"/>
      <c r="B334" s="3"/>
      <c r="D334" s="20"/>
      <c r="E334" s="20"/>
      <c r="F334" s="20"/>
      <c r="G334" s="20"/>
    </row>
    <row r="335" spans="1:7" ht="16" thickBot="1" x14ac:dyDescent="0.25">
      <c r="A335" s="50"/>
      <c r="B335" s="51"/>
      <c r="D335" s="51"/>
      <c r="E335" s="51"/>
      <c r="F335" s="52"/>
      <c r="G335" s="52"/>
    </row>
    <row r="336" spans="1:7" ht="16" thickBot="1" x14ac:dyDescent="0.25">
      <c r="A336" s="8"/>
      <c r="B336" s="252"/>
      <c r="C336" s="117"/>
      <c r="D336" s="14"/>
      <c r="E336" s="14"/>
      <c r="F336" s="38"/>
      <c r="G336" s="38"/>
    </row>
    <row r="337" spans="1:7" ht="16" thickBot="1" x14ac:dyDescent="0.25">
      <c r="A337" s="8"/>
      <c r="B337" s="253"/>
      <c r="C337">
        <v>0</v>
      </c>
      <c r="D337" s="14"/>
      <c r="E337" s="14"/>
      <c r="F337" s="38"/>
      <c r="G337" s="38"/>
    </row>
    <row r="338" spans="1:7" ht="16" thickBot="1" x14ac:dyDescent="0.25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6" thickBot="1" x14ac:dyDescent="0.25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6" thickBot="1" x14ac:dyDescent="0.25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6" thickBot="1" x14ac:dyDescent="0.25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6" thickBot="1" x14ac:dyDescent="0.25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6" thickBot="1" x14ac:dyDescent="0.25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6" thickBot="1" x14ac:dyDescent="0.25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6" thickBot="1" x14ac:dyDescent="0.25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6" thickBot="1" x14ac:dyDescent="0.25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6" thickBot="1" x14ac:dyDescent="0.25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6" thickBot="1" x14ac:dyDescent="0.25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6" thickBot="1" x14ac:dyDescent="0.25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6" thickBot="1" x14ac:dyDescent="0.25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6" thickBot="1" x14ac:dyDescent="0.25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6" thickBot="1" x14ac:dyDescent="0.25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6" thickBot="1" x14ac:dyDescent="0.25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6" thickBot="1" x14ac:dyDescent="0.25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6" thickBot="1" x14ac:dyDescent="0.25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6" thickBot="1" x14ac:dyDescent="0.25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6" thickBot="1" x14ac:dyDescent="0.25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6" thickBot="1" x14ac:dyDescent="0.25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6" thickBot="1" x14ac:dyDescent="0.25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6" thickBot="1" x14ac:dyDescent="0.25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6" thickBot="1" x14ac:dyDescent="0.25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6" thickBot="1" x14ac:dyDescent="0.25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6" thickBot="1" x14ac:dyDescent="0.25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6" thickBot="1" x14ac:dyDescent="0.25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6" thickBot="1" x14ac:dyDescent="0.25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6" thickBot="1" x14ac:dyDescent="0.25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6" thickBot="1" x14ac:dyDescent="0.25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6" thickBot="1" x14ac:dyDescent="0.25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6" thickBot="1" x14ac:dyDescent="0.25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6" thickBot="1" x14ac:dyDescent="0.25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6" thickBot="1" x14ac:dyDescent="0.25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6" thickBot="1" x14ac:dyDescent="0.25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6" thickBot="1" x14ac:dyDescent="0.25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6" thickBot="1" x14ac:dyDescent="0.25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6" thickBot="1" x14ac:dyDescent="0.25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6" thickBot="1" x14ac:dyDescent="0.25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6" thickBot="1" x14ac:dyDescent="0.25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6" thickBot="1" x14ac:dyDescent="0.25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6" thickBot="1" x14ac:dyDescent="0.25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6" thickBot="1" x14ac:dyDescent="0.25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6" thickBot="1" x14ac:dyDescent="0.25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6" thickBot="1" x14ac:dyDescent="0.25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6" thickBot="1" x14ac:dyDescent="0.25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6" thickBot="1" x14ac:dyDescent="0.25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6" thickBot="1" x14ac:dyDescent="0.25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6" thickBot="1" x14ac:dyDescent="0.25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6" thickBot="1" x14ac:dyDescent="0.25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6" thickBot="1" x14ac:dyDescent="0.25">
      <c r="A388" s="5"/>
      <c r="B388" s="3"/>
      <c r="D388" s="4"/>
      <c r="E388" s="12"/>
      <c r="F388" s="45"/>
      <c r="G388" s="46"/>
    </row>
    <row r="389" spans="1:7" ht="16" thickBot="1" x14ac:dyDescent="0.25">
      <c r="A389" s="5"/>
      <c r="B389" s="4"/>
      <c r="D389" s="1"/>
      <c r="E389" s="1"/>
      <c r="F389" s="37"/>
      <c r="G389" s="37"/>
    </row>
    <row r="390" spans="1:7" ht="16" thickBot="1" x14ac:dyDescent="0.25">
      <c r="A390" s="6"/>
      <c r="B390" s="4"/>
      <c r="D390" s="1"/>
      <c r="E390" s="1"/>
      <c r="F390" s="37"/>
      <c r="G390" s="37"/>
    </row>
    <row r="393" spans="1:7" x14ac:dyDescent="0.2">
      <c r="A393" s="16" t="s">
        <v>64</v>
      </c>
      <c r="B393" s="17" t="e">
        <f>AVERAGE(B341:B380)</f>
        <v>#DIV/0!</v>
      </c>
    </row>
    <row r="394" spans="1:7" x14ac:dyDescent="0.2">
      <c r="A394" s="16" t="s">
        <v>65</v>
      </c>
      <c r="B394" s="18" t="e">
        <f>AVERAGE(B346:B375)</f>
        <v>#DIV/0!</v>
      </c>
    </row>
    <row r="395" spans="1:7" x14ac:dyDescent="0.2">
      <c r="A395" s="16" t="s">
        <v>66</v>
      </c>
      <c r="B395" s="18" t="e">
        <f>AVERAGE(B352:B370)</f>
        <v>#DIV/0!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8">B403</f>
        <v>0</v>
      </c>
    </row>
    <row r="405" spans="3:3" x14ac:dyDescent="0.2">
      <c r="C405" s="30">
        <f t="shared" si="8"/>
        <v>0</v>
      </c>
    </row>
    <row r="406" spans="3:3" x14ac:dyDescent="0.2">
      <c r="C406" s="30">
        <f t="shared" si="8"/>
        <v>0</v>
      </c>
    </row>
    <row r="407" spans="3:3" x14ac:dyDescent="0.2">
      <c r="C407" s="30">
        <f t="shared" si="8"/>
        <v>0</v>
      </c>
    </row>
    <row r="408" spans="3:3" x14ac:dyDescent="0.2">
      <c r="C408" s="30">
        <f t="shared" si="8"/>
        <v>0</v>
      </c>
    </row>
    <row r="409" spans="3:3" x14ac:dyDescent="0.2">
      <c r="C409" s="30">
        <f t="shared" si="8"/>
        <v>0</v>
      </c>
    </row>
    <row r="410" spans="3:3" x14ac:dyDescent="0.2">
      <c r="C410" s="30">
        <f t="shared" si="8"/>
        <v>0</v>
      </c>
    </row>
    <row r="411" spans="3:3" x14ac:dyDescent="0.2">
      <c r="C411" s="30">
        <f t="shared" si="8"/>
        <v>0</v>
      </c>
    </row>
    <row r="412" spans="3:3" x14ac:dyDescent="0.2">
      <c r="C412" s="30">
        <f t="shared" si="8"/>
        <v>0</v>
      </c>
    </row>
    <row r="413" spans="3:3" x14ac:dyDescent="0.2">
      <c r="C413" s="30">
        <f t="shared" si="8"/>
        <v>0</v>
      </c>
    </row>
    <row r="414" spans="3:3" x14ac:dyDescent="0.2">
      <c r="C414" s="30">
        <f t="shared" si="8"/>
        <v>0</v>
      </c>
    </row>
    <row r="415" spans="3:3" x14ac:dyDescent="0.2">
      <c r="C415" s="30">
        <f t="shared" si="8"/>
        <v>0</v>
      </c>
    </row>
    <row r="416" spans="3:3" x14ac:dyDescent="0.2">
      <c r="C416" s="30">
        <f t="shared" si="8"/>
        <v>0</v>
      </c>
    </row>
    <row r="417" spans="3:3" x14ac:dyDescent="0.2">
      <c r="C417" s="30">
        <f t="shared" si="8"/>
        <v>0</v>
      </c>
    </row>
    <row r="418" spans="3:3" x14ac:dyDescent="0.2">
      <c r="C418" s="30">
        <f t="shared" si="8"/>
        <v>0</v>
      </c>
    </row>
    <row r="419" spans="3:3" x14ac:dyDescent="0.2">
      <c r="C419" s="30">
        <f t="shared" si="8"/>
        <v>0</v>
      </c>
    </row>
    <row r="420" spans="3:3" x14ac:dyDescent="0.2">
      <c r="C420" s="30">
        <f t="shared" si="8"/>
        <v>0</v>
      </c>
    </row>
    <row r="421" spans="3:3" x14ac:dyDescent="0.2">
      <c r="C421" s="30">
        <f t="shared" si="8"/>
        <v>0</v>
      </c>
    </row>
    <row r="422" spans="3:3" x14ac:dyDescent="0.2">
      <c r="C422" s="30">
        <f t="shared" si="8"/>
        <v>0</v>
      </c>
    </row>
    <row r="423" spans="3:3" x14ac:dyDescent="0.2">
      <c r="C423" s="30">
        <f t="shared" si="8"/>
        <v>0</v>
      </c>
    </row>
    <row r="424" spans="3:3" x14ac:dyDescent="0.2">
      <c r="C424" s="30">
        <f t="shared" si="8"/>
        <v>0</v>
      </c>
    </row>
    <row r="425" spans="3:3" x14ac:dyDescent="0.2">
      <c r="C425" s="30">
        <f t="shared" si="8"/>
        <v>0</v>
      </c>
    </row>
    <row r="426" spans="3:3" x14ac:dyDescent="0.2">
      <c r="C426" s="30">
        <f t="shared" si="8"/>
        <v>0</v>
      </c>
    </row>
    <row r="427" spans="3:3" x14ac:dyDescent="0.2">
      <c r="C427" s="30">
        <f t="shared" si="8"/>
        <v>0</v>
      </c>
    </row>
    <row r="428" spans="3:3" x14ac:dyDescent="0.2">
      <c r="C428" s="30">
        <f t="shared" si="8"/>
        <v>0</v>
      </c>
    </row>
    <row r="429" spans="3:3" x14ac:dyDescent="0.2">
      <c r="C429" s="30">
        <f t="shared" si="8"/>
        <v>0</v>
      </c>
    </row>
    <row r="430" spans="3:3" x14ac:dyDescent="0.2">
      <c r="C430" s="30">
        <f t="shared" si="8"/>
        <v>0</v>
      </c>
    </row>
    <row r="431" spans="3:3" x14ac:dyDescent="0.2">
      <c r="C431" s="30">
        <f t="shared" si="8"/>
        <v>0</v>
      </c>
    </row>
    <row r="432" spans="3:3" x14ac:dyDescent="0.2">
      <c r="C432" s="30">
        <f t="shared" si="8"/>
        <v>0</v>
      </c>
    </row>
    <row r="433" spans="3:3" x14ac:dyDescent="0.2">
      <c r="C433" s="30">
        <f t="shared" si="8"/>
        <v>0</v>
      </c>
    </row>
    <row r="434" spans="3:3" x14ac:dyDescent="0.2">
      <c r="C434" s="30">
        <f t="shared" si="8"/>
        <v>0</v>
      </c>
    </row>
    <row r="435" spans="3:3" x14ac:dyDescent="0.2">
      <c r="C435" s="30">
        <f t="shared" si="8"/>
        <v>0</v>
      </c>
    </row>
    <row r="436" spans="3:3" x14ac:dyDescent="0.2">
      <c r="C436" s="30">
        <f t="shared" si="8"/>
        <v>0</v>
      </c>
    </row>
    <row r="437" spans="3:3" x14ac:dyDescent="0.2">
      <c r="C437" s="30">
        <f t="shared" si="8"/>
        <v>0</v>
      </c>
    </row>
    <row r="438" spans="3:3" x14ac:dyDescent="0.2">
      <c r="C438" s="30">
        <f t="shared" si="8"/>
        <v>0</v>
      </c>
    </row>
    <row r="439" spans="3:3" x14ac:dyDescent="0.2">
      <c r="C439" s="30">
        <f t="shared" si="8"/>
        <v>0</v>
      </c>
    </row>
    <row r="440" spans="3:3" x14ac:dyDescent="0.2">
      <c r="C440" s="30">
        <f t="shared" si="8"/>
        <v>0</v>
      </c>
    </row>
    <row r="441" spans="3:3" x14ac:dyDescent="0.2">
      <c r="C441" s="30">
        <f t="shared" si="8"/>
        <v>0</v>
      </c>
    </row>
    <row r="442" spans="3:3" x14ac:dyDescent="0.2">
      <c r="C442" s="30">
        <f t="shared" si="8"/>
        <v>0</v>
      </c>
    </row>
    <row r="443" spans="3:3" x14ac:dyDescent="0.2">
      <c r="C443" s="30">
        <f t="shared" si="8"/>
        <v>0</v>
      </c>
    </row>
    <row r="444" spans="3:3" x14ac:dyDescent="0.2">
      <c r="C444" s="30">
        <f t="shared" si="8"/>
        <v>0</v>
      </c>
    </row>
    <row r="445" spans="3:3" x14ac:dyDescent="0.2">
      <c r="C445" s="30">
        <f t="shared" si="8"/>
        <v>0</v>
      </c>
    </row>
    <row r="446" spans="3:3" x14ac:dyDescent="0.2">
      <c r="C446" s="30">
        <f t="shared" si="8"/>
        <v>0</v>
      </c>
    </row>
    <row r="447" spans="3:3" x14ac:dyDescent="0.2">
      <c r="C447" s="30">
        <f t="shared" si="8"/>
        <v>0</v>
      </c>
    </row>
    <row r="448" spans="3:3" x14ac:dyDescent="0.2">
      <c r="C448" s="30">
        <f t="shared" si="8"/>
        <v>0</v>
      </c>
    </row>
    <row r="449" spans="3:3" x14ac:dyDescent="0.2">
      <c r="C449" s="30">
        <f t="shared" si="8"/>
        <v>0</v>
      </c>
    </row>
    <row r="450" spans="3:3" x14ac:dyDescent="0.2">
      <c r="C450" s="30">
        <f t="shared" si="8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 customWidth="1"/>
    <col min="7" max="7" width="9.5" style="36" bestFit="1" customWidth="1"/>
  </cols>
  <sheetData>
    <row r="1" spans="1:7" x14ac:dyDescent="0.2">
      <c r="D1" s="13">
        <v>0.1</v>
      </c>
      <c r="E1" s="13">
        <v>0.4</v>
      </c>
    </row>
    <row r="2" spans="1:7" ht="23.25" customHeight="1" x14ac:dyDescent="0.2">
      <c r="A2" s="534" t="s">
        <v>0</v>
      </c>
      <c r="B2" s="545" t="s">
        <v>1</v>
      </c>
      <c r="C2" s="545"/>
      <c r="D2" s="545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9" thickBot="1" x14ac:dyDescent="0.25">
      <c r="A3" s="534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 x14ac:dyDescent="0.25">
      <c r="A4" s="534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 x14ac:dyDescent="0.2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 x14ac:dyDescent="0.2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 x14ac:dyDescent="0.2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 x14ac:dyDescent="0.2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 x14ac:dyDescent="0.2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 x14ac:dyDescent="0.2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 x14ac:dyDescent="0.2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 x14ac:dyDescent="0.2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 x14ac:dyDescent="0.2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 x14ac:dyDescent="0.2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 x14ac:dyDescent="0.2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 x14ac:dyDescent="0.2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 x14ac:dyDescent="0.2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 x14ac:dyDescent="0.2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 x14ac:dyDescent="0.2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 x14ac:dyDescent="0.2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 x14ac:dyDescent="0.2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 x14ac:dyDescent="0.2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 x14ac:dyDescent="0.2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 x14ac:dyDescent="0.2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 x14ac:dyDescent="0.2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 x14ac:dyDescent="0.2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 x14ac:dyDescent="0.2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 x14ac:dyDescent="0.2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 x14ac:dyDescent="0.2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 x14ac:dyDescent="0.2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 x14ac:dyDescent="0.2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 x14ac:dyDescent="0.2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 x14ac:dyDescent="0.2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 x14ac:dyDescent="0.2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 x14ac:dyDescent="0.2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 x14ac:dyDescent="0.2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 x14ac:dyDescent="0.2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 x14ac:dyDescent="0.2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 x14ac:dyDescent="0.2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 x14ac:dyDescent="0.2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 x14ac:dyDescent="0.2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 x14ac:dyDescent="0.2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 x14ac:dyDescent="0.2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 x14ac:dyDescent="0.2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 x14ac:dyDescent="0.2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 x14ac:dyDescent="0.2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 x14ac:dyDescent="0.2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 x14ac:dyDescent="0.2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 x14ac:dyDescent="0.2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 x14ac:dyDescent="0.2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 x14ac:dyDescent="0.2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52" x14ac:dyDescent="0.2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52" x14ac:dyDescent="0.2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92" x14ac:dyDescent="0.2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53" thickBot="1" x14ac:dyDescent="0.25">
      <c r="A62" s="5" t="s">
        <v>56</v>
      </c>
      <c r="B62">
        <f>B59</f>
        <v>49.4</v>
      </c>
    </row>
    <row r="63" spans="1:7" x14ac:dyDescent="0.2">
      <c r="A63" s="16" t="s">
        <v>64</v>
      </c>
      <c r="B63" s="17">
        <f>AVERAGE(B11:B50)</f>
        <v>43.714999999999996</v>
      </c>
      <c r="C63" s="17"/>
    </row>
    <row r="64" spans="1:7" x14ac:dyDescent="0.2">
      <c r="A64" s="16" t="s">
        <v>65</v>
      </c>
      <c r="B64" s="18">
        <f>AVERAGE(B16:B45)</f>
        <v>41.343333333333341</v>
      </c>
      <c r="C64" s="18"/>
    </row>
    <row r="65" spans="1:7" x14ac:dyDescent="0.2">
      <c r="A65" s="16" t="s">
        <v>66</v>
      </c>
      <c r="B65" s="18">
        <f>AVERAGE(B22:B40)</f>
        <v>39.868421052631582</v>
      </c>
      <c r="C65" s="18"/>
    </row>
    <row r="69" spans="1:7" ht="15" customHeight="1" x14ac:dyDescent="0.2">
      <c r="A69" s="534" t="s">
        <v>0</v>
      </c>
      <c r="B69" s="545" t="s">
        <v>2</v>
      </c>
      <c r="C69" s="545"/>
      <c r="D69" s="545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8" x14ac:dyDescent="0.2">
      <c r="A70" s="534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6" x14ac:dyDescent="0.2">
      <c r="A71" s="534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 x14ac:dyDescent="0.2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 x14ac:dyDescent="0.2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 x14ac:dyDescent="0.2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 x14ac:dyDescent="0.2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 x14ac:dyDescent="0.2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 x14ac:dyDescent="0.2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 x14ac:dyDescent="0.2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 x14ac:dyDescent="0.2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 x14ac:dyDescent="0.2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 x14ac:dyDescent="0.2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 x14ac:dyDescent="0.2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 x14ac:dyDescent="0.2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 x14ac:dyDescent="0.2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 x14ac:dyDescent="0.2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 x14ac:dyDescent="0.2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 x14ac:dyDescent="0.2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 x14ac:dyDescent="0.2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 x14ac:dyDescent="0.2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 x14ac:dyDescent="0.2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 x14ac:dyDescent="0.2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 x14ac:dyDescent="0.2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 x14ac:dyDescent="0.2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 x14ac:dyDescent="0.2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 x14ac:dyDescent="0.2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 x14ac:dyDescent="0.2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 x14ac:dyDescent="0.2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 x14ac:dyDescent="0.2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 x14ac:dyDescent="0.2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 x14ac:dyDescent="0.2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 x14ac:dyDescent="0.2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 x14ac:dyDescent="0.2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 x14ac:dyDescent="0.2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 x14ac:dyDescent="0.2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 x14ac:dyDescent="0.2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 x14ac:dyDescent="0.2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 x14ac:dyDescent="0.2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 x14ac:dyDescent="0.2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 x14ac:dyDescent="0.2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 x14ac:dyDescent="0.2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 x14ac:dyDescent="0.2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 x14ac:dyDescent="0.2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 x14ac:dyDescent="0.2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 x14ac:dyDescent="0.2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 x14ac:dyDescent="0.2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 x14ac:dyDescent="0.2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 x14ac:dyDescent="0.2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 x14ac:dyDescent="0.2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 x14ac:dyDescent="0.2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 x14ac:dyDescent="0.2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52" x14ac:dyDescent="0.2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52" x14ac:dyDescent="0.2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92" x14ac:dyDescent="0.2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47.9</v>
      </c>
    </row>
    <row r="130" spans="1:7" x14ac:dyDescent="0.2">
      <c r="A130" s="16" t="s">
        <v>64</v>
      </c>
      <c r="B130" s="17">
        <f>AVERAGE(B78:B117)</f>
        <v>43.145000000000003</v>
      </c>
      <c r="C130" s="17"/>
    </row>
    <row r="131" spans="1:7" x14ac:dyDescent="0.2">
      <c r="A131" s="16" t="s">
        <v>65</v>
      </c>
      <c r="B131" s="18">
        <f>AVERAGE(B83:B112)</f>
        <v>42.166666666666671</v>
      </c>
      <c r="C131" s="18"/>
    </row>
    <row r="132" spans="1:7" x14ac:dyDescent="0.2">
      <c r="A132" s="16" t="s">
        <v>66</v>
      </c>
      <c r="B132" s="18">
        <f>AVERAGE(B89:B107)</f>
        <v>42.0421052631579</v>
      </c>
      <c r="C132" s="18"/>
    </row>
    <row r="134" spans="1:7" x14ac:dyDescent="0.2">
      <c r="A134" s="534" t="s">
        <v>0</v>
      </c>
      <c r="B134" s="534" t="s">
        <v>78</v>
      </c>
      <c r="C134" s="534"/>
      <c r="D134" s="534"/>
      <c r="E134" s="40">
        <f>(1-E189)^(1/3)-1</f>
        <v>0</v>
      </c>
      <c r="F134" s="40">
        <f>(1-F189)^(1/3)-1</f>
        <v>0</v>
      </c>
      <c r="G134" s="40"/>
    </row>
    <row r="135" spans="1:7" ht="78" x14ac:dyDescent="0.2">
      <c r="A135" s="534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x14ac:dyDescent="0.2">
      <c r="A136" s="534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x14ac:dyDescent="0.2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x14ac:dyDescent="0.2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x14ac:dyDescent="0.2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x14ac:dyDescent="0.2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x14ac:dyDescent="0.2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x14ac:dyDescent="0.2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x14ac:dyDescent="0.2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x14ac:dyDescent="0.2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x14ac:dyDescent="0.2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x14ac:dyDescent="0.2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x14ac:dyDescent="0.2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x14ac:dyDescent="0.2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x14ac:dyDescent="0.2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x14ac:dyDescent="0.2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x14ac:dyDescent="0.2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x14ac:dyDescent="0.2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x14ac:dyDescent="0.2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x14ac:dyDescent="0.2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x14ac:dyDescent="0.2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x14ac:dyDescent="0.2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x14ac:dyDescent="0.2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x14ac:dyDescent="0.2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x14ac:dyDescent="0.2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x14ac:dyDescent="0.2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x14ac:dyDescent="0.2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x14ac:dyDescent="0.2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x14ac:dyDescent="0.2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x14ac:dyDescent="0.2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x14ac:dyDescent="0.2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x14ac:dyDescent="0.2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x14ac:dyDescent="0.2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x14ac:dyDescent="0.2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x14ac:dyDescent="0.2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x14ac:dyDescent="0.2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x14ac:dyDescent="0.2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x14ac:dyDescent="0.2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x14ac:dyDescent="0.2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x14ac:dyDescent="0.2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x14ac:dyDescent="0.2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x14ac:dyDescent="0.2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x14ac:dyDescent="0.2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x14ac:dyDescent="0.2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x14ac:dyDescent="0.2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x14ac:dyDescent="0.2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x14ac:dyDescent="0.2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x14ac:dyDescent="0.2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x14ac:dyDescent="0.2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x14ac:dyDescent="0.2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x14ac:dyDescent="0.2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x14ac:dyDescent="0.2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6" thickBot="1" x14ac:dyDescent="0.25">
      <c r="A189" s="212"/>
      <c r="B189" s="212"/>
      <c r="C189" s="4"/>
      <c r="D189" s="58"/>
      <c r="E189" s="32"/>
      <c r="F189" s="40"/>
      <c r="G189" s="40"/>
    </row>
    <row r="190" spans="1:7" ht="53" thickBot="1" x14ac:dyDescent="0.25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53" thickBot="1" x14ac:dyDescent="0.25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93" thickBot="1" x14ac:dyDescent="0.25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45" t="s">
        <v>3</v>
      </c>
      <c r="C200" s="545"/>
      <c r="D200" s="545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8" x14ac:dyDescent="0.2">
      <c r="A201" s="534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x14ac:dyDescent="0.2">
      <c r="A202" s="534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 x14ac:dyDescent="0.2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 x14ac:dyDescent="0.2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 x14ac:dyDescent="0.2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 x14ac:dyDescent="0.2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 x14ac:dyDescent="0.2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 x14ac:dyDescent="0.2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 x14ac:dyDescent="0.2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 x14ac:dyDescent="0.2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 x14ac:dyDescent="0.2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 x14ac:dyDescent="0.2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 x14ac:dyDescent="0.2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 x14ac:dyDescent="0.2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 x14ac:dyDescent="0.2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 x14ac:dyDescent="0.2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 x14ac:dyDescent="0.2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 x14ac:dyDescent="0.2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 x14ac:dyDescent="0.2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 x14ac:dyDescent="0.2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 x14ac:dyDescent="0.2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 x14ac:dyDescent="0.2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 x14ac:dyDescent="0.2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 x14ac:dyDescent="0.2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 x14ac:dyDescent="0.2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 x14ac:dyDescent="0.2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 x14ac:dyDescent="0.2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52" x14ac:dyDescent="0.2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52" x14ac:dyDescent="0.2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92" x14ac:dyDescent="0.2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 x14ac:dyDescent="0.2">
      <c r="A261" s="16" t="s">
        <v>64</v>
      </c>
      <c r="B261" s="17">
        <f>AVERAGE(B209:B248)</f>
        <v>0.83617500000000011</v>
      </c>
      <c r="C261" s="17"/>
    </row>
    <row r="262" spans="1:7" x14ac:dyDescent="0.2">
      <c r="A262" s="16" t="s">
        <v>65</v>
      </c>
      <c r="B262" s="18">
        <f>AVERAGE(B214:B243)</f>
        <v>0.47310000000000002</v>
      </c>
      <c r="C262" s="18"/>
    </row>
    <row r="263" spans="1:7" x14ac:dyDescent="0.2">
      <c r="A263" s="16" t="s">
        <v>66</v>
      </c>
      <c r="B263" s="18">
        <f>AVERAGE(B220:B238)</f>
        <v>0.2302105263157895</v>
      </c>
      <c r="C263" s="18"/>
    </row>
    <row r="266" spans="1:7" ht="15" customHeight="1" x14ac:dyDescent="0.2">
      <c r="A266" s="534" t="s">
        <v>0</v>
      </c>
      <c r="B266" s="546" t="s">
        <v>67</v>
      </c>
      <c r="C266" s="546"/>
      <c r="D266" s="546"/>
      <c r="E266" s="40">
        <f>(1-E321)^(1/3)-1</f>
        <v>0</v>
      </c>
      <c r="F266" s="40">
        <f>(1-F321)^(1/3)-1</f>
        <v>0</v>
      </c>
      <c r="G266" s="40"/>
    </row>
    <row r="267" spans="1:7" ht="79" thickBot="1" x14ac:dyDescent="0.25">
      <c r="A267" s="534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7" x14ac:dyDescent="0.2">
      <c r="A268" s="534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x14ac:dyDescent="0.2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x14ac:dyDescent="0.2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x14ac:dyDescent="0.2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x14ac:dyDescent="0.2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x14ac:dyDescent="0.2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x14ac:dyDescent="0.2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x14ac:dyDescent="0.2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x14ac:dyDescent="0.2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x14ac:dyDescent="0.2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x14ac:dyDescent="0.2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x14ac:dyDescent="0.2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x14ac:dyDescent="0.2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x14ac:dyDescent="0.2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x14ac:dyDescent="0.2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x14ac:dyDescent="0.2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x14ac:dyDescent="0.2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x14ac:dyDescent="0.2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x14ac:dyDescent="0.2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x14ac:dyDescent="0.2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x14ac:dyDescent="0.2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x14ac:dyDescent="0.2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x14ac:dyDescent="0.2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x14ac:dyDescent="0.2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x14ac:dyDescent="0.2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x14ac:dyDescent="0.2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x14ac:dyDescent="0.2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x14ac:dyDescent="0.2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x14ac:dyDescent="0.2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x14ac:dyDescent="0.2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x14ac:dyDescent="0.2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x14ac:dyDescent="0.2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x14ac:dyDescent="0.2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x14ac:dyDescent="0.2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x14ac:dyDescent="0.2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x14ac:dyDescent="0.2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x14ac:dyDescent="0.2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x14ac:dyDescent="0.2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x14ac:dyDescent="0.2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x14ac:dyDescent="0.2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x14ac:dyDescent="0.2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x14ac:dyDescent="0.2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x14ac:dyDescent="0.2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x14ac:dyDescent="0.2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x14ac:dyDescent="0.2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x14ac:dyDescent="0.2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x14ac:dyDescent="0.2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x14ac:dyDescent="0.2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x14ac:dyDescent="0.2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x14ac:dyDescent="0.2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x14ac:dyDescent="0.2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 x14ac:dyDescent="0.2">
      <c r="A321" s="212"/>
      <c r="B321" s="212"/>
      <c r="D321" s="212"/>
      <c r="E321" s="32"/>
      <c r="F321" s="40"/>
      <c r="G321" s="40"/>
    </row>
    <row r="322" spans="1:7" ht="52" x14ac:dyDescent="0.2">
      <c r="A322" s="33" t="s">
        <v>55</v>
      </c>
      <c r="B322" s="212"/>
      <c r="D322" s="212"/>
      <c r="E322" s="34"/>
      <c r="F322" s="41"/>
      <c r="G322" s="42"/>
    </row>
    <row r="323" spans="1:7" ht="52" x14ac:dyDescent="0.2">
      <c r="A323" s="33" t="s">
        <v>56</v>
      </c>
      <c r="B323" s="212"/>
      <c r="D323" s="210"/>
      <c r="E323" s="210"/>
      <c r="F323" s="39"/>
      <c r="G323" s="39"/>
    </row>
    <row r="324" spans="1:7" ht="92" x14ac:dyDescent="0.2">
      <c r="A324" s="35" t="s">
        <v>57</v>
      </c>
      <c r="B324" s="212"/>
      <c r="D324" s="210"/>
      <c r="E324" s="210"/>
      <c r="F324" s="39"/>
      <c r="G324" s="39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3" spans="1:7" ht="15" customHeight="1" x14ac:dyDescent="0.2">
      <c r="A333" s="534" t="s">
        <v>0</v>
      </c>
      <c r="B333" s="547" t="s">
        <v>70</v>
      </c>
      <c r="C333" s="547"/>
      <c r="D333" s="547"/>
      <c r="E333" s="40">
        <f>(1-E388)^(1/3)-1</f>
        <v>0</v>
      </c>
      <c r="F333" s="40">
        <f>(1-F388)^(1/3)-1</f>
        <v>0</v>
      </c>
      <c r="G333" s="40"/>
    </row>
    <row r="334" spans="1:7" ht="78" x14ac:dyDescent="0.2">
      <c r="A334" s="534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7" x14ac:dyDescent="0.2">
      <c r="A335" s="534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x14ac:dyDescent="0.2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x14ac:dyDescent="0.2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x14ac:dyDescent="0.2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x14ac:dyDescent="0.2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x14ac:dyDescent="0.2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x14ac:dyDescent="0.2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x14ac:dyDescent="0.2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x14ac:dyDescent="0.2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x14ac:dyDescent="0.2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x14ac:dyDescent="0.2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x14ac:dyDescent="0.2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x14ac:dyDescent="0.2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x14ac:dyDescent="0.2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x14ac:dyDescent="0.2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x14ac:dyDescent="0.2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x14ac:dyDescent="0.2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x14ac:dyDescent="0.2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x14ac:dyDescent="0.2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x14ac:dyDescent="0.2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x14ac:dyDescent="0.2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x14ac:dyDescent="0.2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x14ac:dyDescent="0.2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x14ac:dyDescent="0.2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x14ac:dyDescent="0.2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x14ac:dyDescent="0.2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x14ac:dyDescent="0.2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x14ac:dyDescent="0.2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x14ac:dyDescent="0.2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x14ac:dyDescent="0.2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x14ac:dyDescent="0.2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x14ac:dyDescent="0.2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x14ac:dyDescent="0.2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x14ac:dyDescent="0.2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x14ac:dyDescent="0.2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x14ac:dyDescent="0.2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x14ac:dyDescent="0.2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x14ac:dyDescent="0.2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x14ac:dyDescent="0.2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x14ac:dyDescent="0.2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x14ac:dyDescent="0.2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x14ac:dyDescent="0.2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x14ac:dyDescent="0.2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x14ac:dyDescent="0.2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x14ac:dyDescent="0.2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x14ac:dyDescent="0.2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x14ac:dyDescent="0.2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x14ac:dyDescent="0.2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x14ac:dyDescent="0.2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x14ac:dyDescent="0.2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x14ac:dyDescent="0.2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 x14ac:dyDescent="0.2">
      <c r="A388" s="212"/>
      <c r="B388" s="212"/>
      <c r="D388" s="212" t="s">
        <v>69</v>
      </c>
      <c r="E388" s="32"/>
      <c r="F388" s="40"/>
      <c r="G388" s="40"/>
    </row>
    <row r="389" spans="1:7" ht="52" x14ac:dyDescent="0.2">
      <c r="A389" s="33" t="s">
        <v>55</v>
      </c>
      <c r="B389" s="212"/>
      <c r="D389" s="212" t="s">
        <v>69</v>
      </c>
      <c r="E389" s="34"/>
      <c r="F389" s="41"/>
      <c r="G389" s="42"/>
    </row>
    <row r="390" spans="1:7" ht="52" x14ac:dyDescent="0.2">
      <c r="A390" s="33" t="s">
        <v>56</v>
      </c>
      <c r="B390" s="212"/>
      <c r="D390" s="210"/>
      <c r="E390" s="210"/>
      <c r="F390" s="39"/>
      <c r="G390" s="39"/>
    </row>
    <row r="391" spans="1:7" ht="92" x14ac:dyDescent="0.2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1" spans="1:7" x14ac:dyDescent="0.2">
      <c r="A401" s="534" t="s">
        <v>0</v>
      </c>
      <c r="B401" s="544" t="s">
        <v>71</v>
      </c>
      <c r="C401" s="544"/>
      <c r="D401" s="544"/>
      <c r="E401" s="40">
        <f>(1-E456)^(1/3)-1</f>
        <v>0</v>
      </c>
      <c r="F401" s="40">
        <f>(1-F456)^(1/3)-1</f>
        <v>0</v>
      </c>
      <c r="G401" s="40"/>
    </row>
    <row r="402" spans="1:7" ht="78" x14ac:dyDescent="0.2">
      <c r="A402" s="534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6" x14ac:dyDescent="0.2">
      <c r="A403" s="534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x14ac:dyDescent="0.2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 x14ac:dyDescent="0.2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 x14ac:dyDescent="0.2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 x14ac:dyDescent="0.2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 x14ac:dyDescent="0.2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 x14ac:dyDescent="0.2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 x14ac:dyDescent="0.2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 x14ac:dyDescent="0.2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 x14ac:dyDescent="0.2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 x14ac:dyDescent="0.2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 x14ac:dyDescent="0.2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 x14ac:dyDescent="0.2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 x14ac:dyDescent="0.2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 x14ac:dyDescent="0.2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 x14ac:dyDescent="0.2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 x14ac:dyDescent="0.2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 x14ac:dyDescent="0.2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 x14ac:dyDescent="0.2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 x14ac:dyDescent="0.2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 x14ac:dyDescent="0.2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 x14ac:dyDescent="0.2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 x14ac:dyDescent="0.2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 x14ac:dyDescent="0.2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 x14ac:dyDescent="0.2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 x14ac:dyDescent="0.2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 x14ac:dyDescent="0.2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 x14ac:dyDescent="0.2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 x14ac:dyDescent="0.2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 x14ac:dyDescent="0.2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 x14ac:dyDescent="0.2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 x14ac:dyDescent="0.2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 x14ac:dyDescent="0.2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 x14ac:dyDescent="0.2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 x14ac:dyDescent="0.2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 x14ac:dyDescent="0.2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 x14ac:dyDescent="0.2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 x14ac:dyDescent="0.2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 x14ac:dyDescent="0.2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 x14ac:dyDescent="0.2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 x14ac:dyDescent="0.2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 x14ac:dyDescent="0.2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 x14ac:dyDescent="0.2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 x14ac:dyDescent="0.2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 x14ac:dyDescent="0.2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 x14ac:dyDescent="0.2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 x14ac:dyDescent="0.2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 x14ac:dyDescent="0.2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 x14ac:dyDescent="0.2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 x14ac:dyDescent="0.2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 x14ac:dyDescent="0.2">
      <c r="A453" s="212" t="s">
        <v>52</v>
      </c>
      <c r="B453" s="212"/>
      <c r="D453" s="212"/>
      <c r="E453" s="14"/>
      <c r="F453" s="38"/>
      <c r="G453" s="38"/>
    </row>
    <row r="454" spans="1:7" x14ac:dyDescent="0.2">
      <c r="A454" s="212" t="s">
        <v>53</v>
      </c>
      <c r="B454" s="212"/>
      <c r="D454" s="212"/>
      <c r="E454" s="14"/>
      <c r="F454" s="38"/>
      <c r="G454" s="38"/>
    </row>
    <row r="455" spans="1:7" x14ac:dyDescent="0.2">
      <c r="A455" s="212" t="s">
        <v>53</v>
      </c>
      <c r="B455" s="212"/>
      <c r="D455" s="58"/>
      <c r="E455" s="210"/>
      <c r="F455" s="39"/>
      <c r="G455" s="39"/>
    </row>
    <row r="456" spans="1:7" x14ac:dyDescent="0.2">
      <c r="A456" s="212"/>
      <c r="B456" s="212"/>
      <c r="D456" s="212"/>
      <c r="E456" s="32"/>
      <c r="F456" s="40"/>
      <c r="G456" s="40"/>
    </row>
    <row r="457" spans="1:7" ht="52" x14ac:dyDescent="0.2">
      <c r="A457" s="33" t="s">
        <v>55</v>
      </c>
      <c r="B457" s="212"/>
      <c r="D457" s="212"/>
      <c r="E457" s="34"/>
      <c r="F457" s="41"/>
      <c r="G457" s="42"/>
    </row>
    <row r="458" spans="1:7" ht="52" x14ac:dyDescent="0.2">
      <c r="A458" s="33" t="s">
        <v>56</v>
      </c>
      <c r="B458" s="212"/>
      <c r="D458" s="210"/>
      <c r="E458" s="210"/>
      <c r="F458" s="39"/>
      <c r="G458" s="39"/>
    </row>
    <row r="459" spans="1:7" ht="92" x14ac:dyDescent="0.2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x14ac:dyDescent="0.2">
      <c r="D1" s="13">
        <v>0.1</v>
      </c>
      <c r="E1" s="13">
        <v>0.4</v>
      </c>
    </row>
    <row r="2" spans="1:7" ht="23.25" customHeight="1" x14ac:dyDescent="0.2">
      <c r="A2" s="534" t="s">
        <v>0</v>
      </c>
      <c r="B2" s="545" t="s">
        <v>1</v>
      </c>
      <c r="C2" s="545"/>
      <c r="D2" s="545"/>
      <c r="E2" s="40">
        <f>(1-E57)^(1/3)-1</f>
        <v>-3.008737350166546E-2</v>
      </c>
      <c r="F2" s="40">
        <f>(1-F57)^(1/3)-1</f>
        <v>-3.694607625887858E-2</v>
      </c>
      <c r="G2" s="40"/>
    </row>
    <row r="3" spans="1:7" ht="79" thickBot="1" x14ac:dyDescent="0.25">
      <c r="A3" s="534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 x14ac:dyDescent="0.25">
      <c r="A4" s="534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 x14ac:dyDescent="0.2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 x14ac:dyDescent="0.2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 x14ac:dyDescent="0.2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 x14ac:dyDescent="0.2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 x14ac:dyDescent="0.2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 x14ac:dyDescent="0.2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 x14ac:dyDescent="0.2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 x14ac:dyDescent="0.2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 x14ac:dyDescent="0.2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 x14ac:dyDescent="0.2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 x14ac:dyDescent="0.2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 x14ac:dyDescent="0.2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 x14ac:dyDescent="0.2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 x14ac:dyDescent="0.2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 x14ac:dyDescent="0.2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 x14ac:dyDescent="0.2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 x14ac:dyDescent="0.2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 x14ac:dyDescent="0.2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 x14ac:dyDescent="0.2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 x14ac:dyDescent="0.2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 x14ac:dyDescent="0.2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 x14ac:dyDescent="0.2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 x14ac:dyDescent="0.2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 x14ac:dyDescent="0.2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 x14ac:dyDescent="0.2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 x14ac:dyDescent="0.2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 x14ac:dyDescent="0.2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 x14ac:dyDescent="0.2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 x14ac:dyDescent="0.2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 x14ac:dyDescent="0.2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 x14ac:dyDescent="0.2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 x14ac:dyDescent="0.2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 x14ac:dyDescent="0.2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 x14ac:dyDescent="0.2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 x14ac:dyDescent="0.2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 x14ac:dyDescent="0.2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 x14ac:dyDescent="0.2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 x14ac:dyDescent="0.2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 x14ac:dyDescent="0.2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 x14ac:dyDescent="0.2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 x14ac:dyDescent="0.2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52" x14ac:dyDescent="0.2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52" x14ac:dyDescent="0.2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92" x14ac:dyDescent="0.2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53" thickBot="1" x14ac:dyDescent="0.25">
      <c r="A62" s="5" t="s">
        <v>56</v>
      </c>
      <c r="B62">
        <f>B59</f>
        <v>50.2</v>
      </c>
    </row>
    <row r="63" spans="1:7" x14ac:dyDescent="0.2">
      <c r="A63" s="16" t="s">
        <v>64</v>
      </c>
      <c r="B63" s="17">
        <f>AVERAGE(B11:B50)</f>
        <v>31.340000000000003</v>
      </c>
      <c r="C63" s="17"/>
    </row>
    <row r="64" spans="1:7" x14ac:dyDescent="0.2">
      <c r="A64" s="16" t="s">
        <v>65</v>
      </c>
      <c r="B64" s="18">
        <f>AVERAGE(B16:B45)</f>
        <v>25.006666666666668</v>
      </c>
      <c r="C64" s="18"/>
    </row>
    <row r="65" spans="1:7" x14ac:dyDescent="0.2">
      <c r="A65" s="16" t="s">
        <v>66</v>
      </c>
      <c r="B65" s="18">
        <f>AVERAGE(B22:B40)</f>
        <v>23.415789473684214</v>
      </c>
      <c r="C65" s="18"/>
    </row>
    <row r="69" spans="1:7" ht="15" customHeight="1" x14ac:dyDescent="0.2">
      <c r="A69" s="534" t="s">
        <v>0</v>
      </c>
      <c r="B69" s="545" t="s">
        <v>2</v>
      </c>
      <c r="C69" s="545"/>
      <c r="D69" s="545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8" x14ac:dyDescent="0.2">
      <c r="A70" s="534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6" x14ac:dyDescent="0.2">
      <c r="A71" s="534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 x14ac:dyDescent="0.2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 x14ac:dyDescent="0.2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 x14ac:dyDescent="0.2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 x14ac:dyDescent="0.2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 x14ac:dyDescent="0.2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 x14ac:dyDescent="0.2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 x14ac:dyDescent="0.2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 x14ac:dyDescent="0.2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 x14ac:dyDescent="0.2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 x14ac:dyDescent="0.2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 x14ac:dyDescent="0.2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 x14ac:dyDescent="0.2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 x14ac:dyDescent="0.2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 x14ac:dyDescent="0.2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 x14ac:dyDescent="0.2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 x14ac:dyDescent="0.2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 x14ac:dyDescent="0.2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 x14ac:dyDescent="0.2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 x14ac:dyDescent="0.2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 x14ac:dyDescent="0.2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 x14ac:dyDescent="0.2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 x14ac:dyDescent="0.2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 x14ac:dyDescent="0.2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 x14ac:dyDescent="0.2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 x14ac:dyDescent="0.2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 x14ac:dyDescent="0.2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 x14ac:dyDescent="0.2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 x14ac:dyDescent="0.2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 x14ac:dyDescent="0.2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 x14ac:dyDescent="0.2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 x14ac:dyDescent="0.2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 x14ac:dyDescent="0.2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 x14ac:dyDescent="0.2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 x14ac:dyDescent="0.2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 x14ac:dyDescent="0.2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 x14ac:dyDescent="0.2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 x14ac:dyDescent="0.2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 x14ac:dyDescent="0.2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 x14ac:dyDescent="0.2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 x14ac:dyDescent="0.2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 x14ac:dyDescent="0.2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 x14ac:dyDescent="0.2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 x14ac:dyDescent="0.2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 x14ac:dyDescent="0.2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 x14ac:dyDescent="0.2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 x14ac:dyDescent="0.2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 x14ac:dyDescent="0.2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 x14ac:dyDescent="0.2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 x14ac:dyDescent="0.2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 x14ac:dyDescent="0.2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52" x14ac:dyDescent="0.2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52" x14ac:dyDescent="0.2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92" x14ac:dyDescent="0.2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53.4</v>
      </c>
    </row>
    <row r="130" spans="1:7" x14ac:dyDescent="0.2">
      <c r="A130" s="16" t="s">
        <v>64</v>
      </c>
      <c r="B130" s="17">
        <f>AVERAGE(B78:B117)</f>
        <v>48.782499999999999</v>
      </c>
      <c r="C130" s="17"/>
    </row>
    <row r="131" spans="1:7" x14ac:dyDescent="0.2">
      <c r="A131" s="16" t="s">
        <v>65</v>
      </c>
      <c r="B131" s="18">
        <f>AVERAGE(B83:B112)</f>
        <v>47.963333333333338</v>
      </c>
      <c r="C131" s="18"/>
    </row>
    <row r="132" spans="1:7" x14ac:dyDescent="0.2">
      <c r="A132" s="16" t="s">
        <v>66</v>
      </c>
      <c r="B132" s="18">
        <f>AVERAGE(B89:B107)</f>
        <v>48.415789473684214</v>
      </c>
      <c r="C132" s="18"/>
    </row>
    <row r="134" spans="1:7" x14ac:dyDescent="0.2">
      <c r="A134" s="534" t="s">
        <v>0</v>
      </c>
      <c r="B134" s="534" t="s">
        <v>78</v>
      </c>
      <c r="C134" s="534"/>
      <c r="D134" s="534"/>
      <c r="E134" s="40">
        <f>(1-E189)^(1/3)-1</f>
        <v>0</v>
      </c>
      <c r="F134" s="40">
        <f>(1-F189)^(1/3)-1</f>
        <v>0</v>
      </c>
      <c r="G134" s="40"/>
    </row>
    <row r="135" spans="1:7" ht="78" x14ac:dyDescent="0.2">
      <c r="A135" s="534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x14ac:dyDescent="0.2">
      <c r="A136" s="534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x14ac:dyDescent="0.2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x14ac:dyDescent="0.2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x14ac:dyDescent="0.2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x14ac:dyDescent="0.2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x14ac:dyDescent="0.2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x14ac:dyDescent="0.2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x14ac:dyDescent="0.2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x14ac:dyDescent="0.2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x14ac:dyDescent="0.2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x14ac:dyDescent="0.2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x14ac:dyDescent="0.2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x14ac:dyDescent="0.2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x14ac:dyDescent="0.2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x14ac:dyDescent="0.2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x14ac:dyDescent="0.2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x14ac:dyDescent="0.2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x14ac:dyDescent="0.2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x14ac:dyDescent="0.2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x14ac:dyDescent="0.2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x14ac:dyDescent="0.2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x14ac:dyDescent="0.2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x14ac:dyDescent="0.2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x14ac:dyDescent="0.2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x14ac:dyDescent="0.2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x14ac:dyDescent="0.2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x14ac:dyDescent="0.2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x14ac:dyDescent="0.2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x14ac:dyDescent="0.2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x14ac:dyDescent="0.2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x14ac:dyDescent="0.2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x14ac:dyDescent="0.2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x14ac:dyDescent="0.2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x14ac:dyDescent="0.2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x14ac:dyDescent="0.2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x14ac:dyDescent="0.2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x14ac:dyDescent="0.2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x14ac:dyDescent="0.2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x14ac:dyDescent="0.2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x14ac:dyDescent="0.2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x14ac:dyDescent="0.2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x14ac:dyDescent="0.2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x14ac:dyDescent="0.2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x14ac:dyDescent="0.2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x14ac:dyDescent="0.2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x14ac:dyDescent="0.2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x14ac:dyDescent="0.2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x14ac:dyDescent="0.2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x14ac:dyDescent="0.2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x14ac:dyDescent="0.2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x14ac:dyDescent="0.2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6" thickBot="1" x14ac:dyDescent="0.25">
      <c r="A189" s="212"/>
      <c r="B189" s="212"/>
      <c r="C189" s="4"/>
      <c r="D189" s="58"/>
      <c r="E189" s="32"/>
      <c r="F189" s="40"/>
      <c r="G189" s="40"/>
    </row>
    <row r="190" spans="1:7" ht="53" thickBot="1" x14ac:dyDescent="0.25">
      <c r="A190" s="33" t="s">
        <v>55</v>
      </c>
      <c r="B190" s="212">
        <v>0.9</v>
      </c>
      <c r="C190" s="4"/>
      <c r="D190" s="58"/>
      <c r="F190" s="41"/>
      <c r="G190" s="42"/>
    </row>
    <row r="191" spans="1:7" ht="53" thickBot="1" x14ac:dyDescent="0.25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93" thickBot="1" x14ac:dyDescent="0.25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8" x14ac:dyDescent="0.2">
      <c r="A201" s="534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x14ac:dyDescent="0.2">
      <c r="A202" s="534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 x14ac:dyDescent="0.2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 x14ac:dyDescent="0.2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 x14ac:dyDescent="0.2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 x14ac:dyDescent="0.2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 x14ac:dyDescent="0.2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 x14ac:dyDescent="0.2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 x14ac:dyDescent="0.2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 x14ac:dyDescent="0.2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 x14ac:dyDescent="0.2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 x14ac:dyDescent="0.2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 x14ac:dyDescent="0.2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 x14ac:dyDescent="0.2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 x14ac:dyDescent="0.2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 x14ac:dyDescent="0.2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 x14ac:dyDescent="0.2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 x14ac:dyDescent="0.2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 x14ac:dyDescent="0.2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 x14ac:dyDescent="0.2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 x14ac:dyDescent="0.2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 x14ac:dyDescent="0.2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 x14ac:dyDescent="0.2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 x14ac:dyDescent="0.2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 x14ac:dyDescent="0.2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 x14ac:dyDescent="0.2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 x14ac:dyDescent="0.2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52" x14ac:dyDescent="0.2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52" x14ac:dyDescent="0.2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92" x14ac:dyDescent="0.2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 x14ac:dyDescent="0.2">
      <c r="A261" s="16" t="s">
        <v>64</v>
      </c>
      <c r="B261" s="17">
        <f>AVERAGE(B209:B248)</f>
        <v>0.27747500000000003</v>
      </c>
      <c r="C261" s="17"/>
    </row>
    <row r="262" spans="1:7" x14ac:dyDescent="0.2">
      <c r="A262" s="16" t="s">
        <v>65</v>
      </c>
      <c r="B262" s="18">
        <f>AVERAGE(B214:B243)</f>
        <v>7.85E-2</v>
      </c>
      <c r="C262" s="18"/>
    </row>
    <row r="263" spans="1:7" x14ac:dyDescent="0.2">
      <c r="A263" s="16" t="s">
        <v>66</v>
      </c>
      <c r="B263" s="18">
        <f>AVERAGE(B220:B238)</f>
        <v>1.5105263157894736E-2</v>
      </c>
      <c r="C263" s="18"/>
    </row>
    <row r="266" spans="1:7" ht="15" customHeight="1" x14ac:dyDescent="0.2">
      <c r="A266" s="534" t="s">
        <v>0</v>
      </c>
      <c r="B266" s="546" t="s">
        <v>67</v>
      </c>
      <c r="C266" s="546"/>
      <c r="D266" s="546"/>
      <c r="E266" s="40">
        <f>(1-E321)^(1/3)-1</f>
        <v>0</v>
      </c>
      <c r="F266" s="40">
        <f>(1-F321)^(1/3)-1</f>
        <v>0</v>
      </c>
      <c r="G266" s="40"/>
    </row>
    <row r="267" spans="1:7" ht="79" thickBot="1" x14ac:dyDescent="0.25">
      <c r="A267" s="534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7" x14ac:dyDescent="0.2">
      <c r="A268" s="534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x14ac:dyDescent="0.2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x14ac:dyDescent="0.2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x14ac:dyDescent="0.2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x14ac:dyDescent="0.2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x14ac:dyDescent="0.2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x14ac:dyDescent="0.2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x14ac:dyDescent="0.2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x14ac:dyDescent="0.2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x14ac:dyDescent="0.2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x14ac:dyDescent="0.2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x14ac:dyDescent="0.2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x14ac:dyDescent="0.2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x14ac:dyDescent="0.2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x14ac:dyDescent="0.2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x14ac:dyDescent="0.2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x14ac:dyDescent="0.2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x14ac:dyDescent="0.2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x14ac:dyDescent="0.2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x14ac:dyDescent="0.2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x14ac:dyDescent="0.2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x14ac:dyDescent="0.2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x14ac:dyDescent="0.2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x14ac:dyDescent="0.2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x14ac:dyDescent="0.2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x14ac:dyDescent="0.2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x14ac:dyDescent="0.2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x14ac:dyDescent="0.2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x14ac:dyDescent="0.2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x14ac:dyDescent="0.2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x14ac:dyDescent="0.2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x14ac:dyDescent="0.2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x14ac:dyDescent="0.2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x14ac:dyDescent="0.2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x14ac:dyDescent="0.2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x14ac:dyDescent="0.2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x14ac:dyDescent="0.2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x14ac:dyDescent="0.2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x14ac:dyDescent="0.2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x14ac:dyDescent="0.2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x14ac:dyDescent="0.2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x14ac:dyDescent="0.2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x14ac:dyDescent="0.2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x14ac:dyDescent="0.2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x14ac:dyDescent="0.2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x14ac:dyDescent="0.2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x14ac:dyDescent="0.2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x14ac:dyDescent="0.2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x14ac:dyDescent="0.2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x14ac:dyDescent="0.2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x14ac:dyDescent="0.2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 x14ac:dyDescent="0.2">
      <c r="A321" s="212"/>
      <c r="B321" s="212"/>
      <c r="D321" s="212"/>
      <c r="E321" s="32"/>
      <c r="F321" s="40"/>
      <c r="G321" s="40"/>
    </row>
    <row r="322" spans="1:7" ht="52" x14ac:dyDescent="0.2">
      <c r="A322" s="33" t="s">
        <v>55</v>
      </c>
      <c r="B322" s="212"/>
      <c r="D322" s="212"/>
      <c r="F322" s="41"/>
      <c r="G322" s="42"/>
    </row>
    <row r="323" spans="1:7" ht="52" x14ac:dyDescent="0.2">
      <c r="A323" s="33" t="s">
        <v>56</v>
      </c>
      <c r="B323" s="212"/>
      <c r="D323" s="210"/>
      <c r="E323" s="34"/>
      <c r="F323" s="39"/>
      <c r="G323" s="39"/>
    </row>
    <row r="324" spans="1:7" ht="92" x14ac:dyDescent="0.2">
      <c r="A324" s="35" t="s">
        <v>57</v>
      </c>
      <c r="B324" s="212"/>
      <c r="D324" s="210"/>
      <c r="E324" s="210"/>
      <c r="F324" s="39"/>
      <c r="G324" s="39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3" spans="1:7" ht="15" customHeight="1" x14ac:dyDescent="0.2">
      <c r="A333" s="534" t="s">
        <v>0</v>
      </c>
      <c r="B333" s="547" t="s">
        <v>70</v>
      </c>
      <c r="C333" s="547"/>
      <c r="D333" s="547"/>
      <c r="E333" s="40">
        <f>(1-E388)^(1/3)-1</f>
        <v>0</v>
      </c>
      <c r="F333" s="40">
        <f>(1-F388)^(1/3)-1</f>
        <v>0</v>
      </c>
      <c r="G333" s="40"/>
    </row>
    <row r="334" spans="1:7" ht="78" x14ac:dyDescent="0.2">
      <c r="A334" s="534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7" x14ac:dyDescent="0.2">
      <c r="A335" s="534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x14ac:dyDescent="0.2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x14ac:dyDescent="0.2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x14ac:dyDescent="0.2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x14ac:dyDescent="0.2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x14ac:dyDescent="0.2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x14ac:dyDescent="0.2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x14ac:dyDescent="0.2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x14ac:dyDescent="0.2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x14ac:dyDescent="0.2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x14ac:dyDescent="0.2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x14ac:dyDescent="0.2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x14ac:dyDescent="0.2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x14ac:dyDescent="0.2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x14ac:dyDescent="0.2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x14ac:dyDescent="0.2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x14ac:dyDescent="0.2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x14ac:dyDescent="0.2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x14ac:dyDescent="0.2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x14ac:dyDescent="0.2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x14ac:dyDescent="0.2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x14ac:dyDescent="0.2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x14ac:dyDescent="0.2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x14ac:dyDescent="0.2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x14ac:dyDescent="0.2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x14ac:dyDescent="0.2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x14ac:dyDescent="0.2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x14ac:dyDescent="0.2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x14ac:dyDescent="0.2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x14ac:dyDescent="0.2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x14ac:dyDescent="0.2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x14ac:dyDescent="0.2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x14ac:dyDescent="0.2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x14ac:dyDescent="0.2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x14ac:dyDescent="0.2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x14ac:dyDescent="0.2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x14ac:dyDescent="0.2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x14ac:dyDescent="0.2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x14ac:dyDescent="0.2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x14ac:dyDescent="0.2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x14ac:dyDescent="0.2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x14ac:dyDescent="0.2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x14ac:dyDescent="0.2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x14ac:dyDescent="0.2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x14ac:dyDescent="0.2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x14ac:dyDescent="0.2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x14ac:dyDescent="0.2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x14ac:dyDescent="0.2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x14ac:dyDescent="0.2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x14ac:dyDescent="0.2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x14ac:dyDescent="0.2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 x14ac:dyDescent="0.2">
      <c r="A388" s="212"/>
      <c r="B388" s="212"/>
      <c r="D388" s="212"/>
      <c r="E388" s="32"/>
      <c r="F388" s="40"/>
      <c r="G388" s="40"/>
    </row>
    <row r="389" spans="1:7" ht="52" x14ac:dyDescent="0.2">
      <c r="A389" s="33" t="s">
        <v>55</v>
      </c>
      <c r="B389" s="212"/>
      <c r="D389" s="212"/>
      <c r="F389" s="41"/>
      <c r="G389" s="42"/>
    </row>
    <row r="390" spans="1:7" ht="52" x14ac:dyDescent="0.2">
      <c r="A390" s="33" t="s">
        <v>56</v>
      </c>
      <c r="B390" s="212"/>
      <c r="D390" s="210"/>
      <c r="E390" s="34"/>
      <c r="F390" s="39"/>
      <c r="G390" s="39"/>
    </row>
    <row r="391" spans="1:7" ht="92" x14ac:dyDescent="0.2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1" spans="1:7" x14ac:dyDescent="0.2">
      <c r="A401" s="534" t="s">
        <v>0</v>
      </c>
      <c r="B401" s="544" t="s">
        <v>71</v>
      </c>
      <c r="C401" s="544"/>
      <c r="D401" s="544"/>
      <c r="E401" s="40">
        <f>(1-E456)^(1/3)-1</f>
        <v>0</v>
      </c>
      <c r="F401" s="40">
        <f>(1-F456)^(1/3)-1</f>
        <v>0</v>
      </c>
      <c r="G401" s="40"/>
    </row>
    <row r="402" spans="1:7" ht="78" x14ac:dyDescent="0.2">
      <c r="A402" s="534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6" x14ac:dyDescent="0.2">
      <c r="A403" s="534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x14ac:dyDescent="0.2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 x14ac:dyDescent="0.2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 x14ac:dyDescent="0.2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 x14ac:dyDescent="0.2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 x14ac:dyDescent="0.2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 x14ac:dyDescent="0.2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 x14ac:dyDescent="0.2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 x14ac:dyDescent="0.2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 x14ac:dyDescent="0.2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 x14ac:dyDescent="0.2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 x14ac:dyDescent="0.2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 x14ac:dyDescent="0.2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 x14ac:dyDescent="0.2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 x14ac:dyDescent="0.2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 x14ac:dyDescent="0.2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 x14ac:dyDescent="0.2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 x14ac:dyDescent="0.2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 x14ac:dyDescent="0.2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 x14ac:dyDescent="0.2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 x14ac:dyDescent="0.2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 x14ac:dyDescent="0.2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 x14ac:dyDescent="0.2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 x14ac:dyDescent="0.2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 x14ac:dyDescent="0.2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 x14ac:dyDescent="0.2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 x14ac:dyDescent="0.2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 x14ac:dyDescent="0.2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 x14ac:dyDescent="0.2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 x14ac:dyDescent="0.2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 x14ac:dyDescent="0.2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 x14ac:dyDescent="0.2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 x14ac:dyDescent="0.2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 x14ac:dyDescent="0.2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 x14ac:dyDescent="0.2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 x14ac:dyDescent="0.2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 x14ac:dyDescent="0.2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 x14ac:dyDescent="0.2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 x14ac:dyDescent="0.2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 x14ac:dyDescent="0.2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 x14ac:dyDescent="0.2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 x14ac:dyDescent="0.2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 x14ac:dyDescent="0.2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 x14ac:dyDescent="0.2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 x14ac:dyDescent="0.2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 x14ac:dyDescent="0.2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 x14ac:dyDescent="0.2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 x14ac:dyDescent="0.2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 x14ac:dyDescent="0.2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 x14ac:dyDescent="0.2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 x14ac:dyDescent="0.2">
      <c r="A453" s="212" t="s">
        <v>52</v>
      </c>
      <c r="B453" s="212"/>
      <c r="D453" s="212"/>
      <c r="E453" s="14"/>
      <c r="F453" s="38"/>
      <c r="G453" s="38"/>
    </row>
    <row r="454" spans="1:7" x14ac:dyDescent="0.2">
      <c r="A454" s="212" t="s">
        <v>53</v>
      </c>
      <c r="B454" s="212"/>
      <c r="D454" s="212"/>
      <c r="E454" s="14"/>
      <c r="F454" s="38"/>
      <c r="G454" s="38"/>
    </row>
    <row r="455" spans="1:7" x14ac:dyDescent="0.2">
      <c r="A455" s="212" t="s">
        <v>53</v>
      </c>
      <c r="B455" s="212"/>
      <c r="D455" s="58"/>
      <c r="E455" s="210"/>
      <c r="F455" s="39"/>
      <c r="G455" s="39"/>
    </row>
    <row r="456" spans="1:7" x14ac:dyDescent="0.2">
      <c r="A456" s="212"/>
      <c r="B456" s="212"/>
      <c r="D456" s="212"/>
      <c r="E456" s="32"/>
      <c r="F456" s="40"/>
      <c r="G456" s="40"/>
    </row>
    <row r="457" spans="1:7" ht="52" x14ac:dyDescent="0.2">
      <c r="A457" s="33" t="s">
        <v>55</v>
      </c>
      <c r="B457" s="212"/>
      <c r="D457" s="212"/>
      <c r="E457" s="34"/>
      <c r="F457" s="41"/>
      <c r="G457" s="42"/>
    </row>
    <row r="458" spans="1:7" ht="52" x14ac:dyDescent="0.2">
      <c r="A458" s="33" t="s">
        <v>56</v>
      </c>
      <c r="B458" s="212"/>
      <c r="D458" s="210"/>
      <c r="E458" s="210"/>
      <c r="F458" s="39"/>
      <c r="G458" s="39"/>
    </row>
    <row r="459" spans="1:7" ht="92" x14ac:dyDescent="0.2">
      <c r="A459" s="35" t="s">
        <v>57</v>
      </c>
      <c r="B459" s="212"/>
      <c r="D459" s="210"/>
      <c r="E459" s="210"/>
      <c r="F459" s="39"/>
      <c r="G459" s="39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baseColWidth="10" defaultColWidth="8.83203125" defaultRowHeight="15" x14ac:dyDescent="0.2"/>
  <cols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 x14ac:dyDescent="0.2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 x14ac:dyDescent="0.2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 x14ac:dyDescent="0.2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 x14ac:dyDescent="0.2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 x14ac:dyDescent="0.2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 x14ac:dyDescent="0.2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 x14ac:dyDescent="0.2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 x14ac:dyDescent="0.2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 x14ac:dyDescent="0.2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 x14ac:dyDescent="0.2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 x14ac:dyDescent="0.2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 x14ac:dyDescent="0.2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 x14ac:dyDescent="0.2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 x14ac:dyDescent="0.2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 x14ac:dyDescent="0.2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 x14ac:dyDescent="0.2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 x14ac:dyDescent="0.2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 x14ac:dyDescent="0.2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 x14ac:dyDescent="0.2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 x14ac:dyDescent="0.2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 x14ac:dyDescent="0.2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 x14ac:dyDescent="0.2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 x14ac:dyDescent="0.2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 x14ac:dyDescent="0.2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 x14ac:dyDescent="0.2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 x14ac:dyDescent="0.2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 x14ac:dyDescent="0.2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 x14ac:dyDescent="0.2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 x14ac:dyDescent="0.2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 x14ac:dyDescent="0.2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 x14ac:dyDescent="0.2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 x14ac:dyDescent="0.2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 x14ac:dyDescent="0.2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 x14ac:dyDescent="0.2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 x14ac:dyDescent="0.2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 x14ac:dyDescent="0.2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 x14ac:dyDescent="0.2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 x14ac:dyDescent="0.2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 x14ac:dyDescent="0.2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 x14ac:dyDescent="0.2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 x14ac:dyDescent="0.2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 x14ac:dyDescent="0.2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 x14ac:dyDescent="0.2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 x14ac:dyDescent="0.2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 x14ac:dyDescent="0.2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 x14ac:dyDescent="0.2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 x14ac:dyDescent="0.2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 x14ac:dyDescent="0.2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 x14ac:dyDescent="0.2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 x14ac:dyDescent="0.2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 x14ac:dyDescent="0.2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53" thickBot="1" x14ac:dyDescent="0.25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53" thickBot="1" x14ac:dyDescent="0.25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93" thickBot="1" x14ac:dyDescent="0.25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53" thickBot="1" x14ac:dyDescent="0.25">
      <c r="A62" s="5" t="s">
        <v>56</v>
      </c>
      <c r="B62">
        <f>B59</f>
        <v>52.76</v>
      </c>
    </row>
    <row r="63" spans="1:7" x14ac:dyDescent="0.2">
      <c r="A63" s="16" t="s">
        <v>64</v>
      </c>
      <c r="B63" s="17">
        <f>AVERAGE(B11:B50)</f>
        <v>33.9495</v>
      </c>
      <c r="C63" s="17"/>
    </row>
    <row r="64" spans="1:7" x14ac:dyDescent="0.2">
      <c r="A64" s="16" t="s">
        <v>65</v>
      </c>
      <c r="B64" s="18">
        <f>AVERAGE(B16:B45)</f>
        <v>27.263666666666662</v>
      </c>
      <c r="C64" s="18"/>
    </row>
    <row r="65" spans="1:7" x14ac:dyDescent="0.2">
      <c r="A65" s="16" t="s">
        <v>66</v>
      </c>
      <c r="B65" s="18">
        <f>AVERAGE(B22:B40)</f>
        <v>24.899473684210523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8" x14ac:dyDescent="0.2">
      <c r="A70" s="53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 x14ac:dyDescent="0.2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 x14ac:dyDescent="0.2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 x14ac:dyDescent="0.2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 x14ac:dyDescent="0.2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 x14ac:dyDescent="0.2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 x14ac:dyDescent="0.2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 x14ac:dyDescent="0.2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 x14ac:dyDescent="0.2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 x14ac:dyDescent="0.2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 x14ac:dyDescent="0.2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 x14ac:dyDescent="0.2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 x14ac:dyDescent="0.2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 x14ac:dyDescent="0.2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 x14ac:dyDescent="0.2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 x14ac:dyDescent="0.2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 x14ac:dyDescent="0.2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 x14ac:dyDescent="0.2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 x14ac:dyDescent="0.2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 x14ac:dyDescent="0.2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 x14ac:dyDescent="0.2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 x14ac:dyDescent="0.2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 x14ac:dyDescent="0.2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 x14ac:dyDescent="0.2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 x14ac:dyDescent="0.2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 x14ac:dyDescent="0.2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 x14ac:dyDescent="0.2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 x14ac:dyDescent="0.2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 x14ac:dyDescent="0.2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 x14ac:dyDescent="0.2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 x14ac:dyDescent="0.2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 x14ac:dyDescent="0.2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 x14ac:dyDescent="0.2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 x14ac:dyDescent="0.2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 x14ac:dyDescent="0.2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 x14ac:dyDescent="0.2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 x14ac:dyDescent="0.2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 x14ac:dyDescent="0.2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 x14ac:dyDescent="0.2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 x14ac:dyDescent="0.2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 x14ac:dyDescent="0.2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 x14ac:dyDescent="0.2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 x14ac:dyDescent="0.2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 x14ac:dyDescent="0.2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 x14ac:dyDescent="0.2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 x14ac:dyDescent="0.2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 x14ac:dyDescent="0.2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 x14ac:dyDescent="0.2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 x14ac:dyDescent="0.2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 x14ac:dyDescent="0.2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6" thickBot="1" x14ac:dyDescent="0.25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53" thickBot="1" x14ac:dyDescent="0.25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53" thickBot="1" x14ac:dyDescent="0.25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93" thickBot="1" x14ac:dyDescent="0.25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53" thickBot="1" x14ac:dyDescent="0.25">
      <c r="A129" s="5" t="s">
        <v>56</v>
      </c>
      <c r="B129">
        <f>B126</f>
        <v>60.23</v>
      </c>
    </row>
    <row r="130" spans="1:7" x14ac:dyDescent="0.2">
      <c r="A130" s="16" t="s">
        <v>64</v>
      </c>
      <c r="B130" s="17">
        <f>AVERAGE(B78:B117)</f>
        <v>54.319249999999997</v>
      </c>
      <c r="C130" s="17"/>
    </row>
    <row r="131" spans="1:7" x14ac:dyDescent="0.2">
      <c r="A131" s="16" t="s">
        <v>65</v>
      </c>
      <c r="B131" s="18">
        <f>AVERAGE(B83:B112)</f>
        <v>51.481999999999999</v>
      </c>
      <c r="C131" s="18"/>
    </row>
    <row r="132" spans="1:7" x14ac:dyDescent="0.2">
      <c r="A132" s="16" t="s">
        <v>66</v>
      </c>
      <c r="B132" s="18">
        <f>AVERAGE(B89:B107)</f>
        <v>50.416842105263164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0</v>
      </c>
      <c r="F134" s="19">
        <f>(1-F189)^(1/3)-1</f>
        <v>0</v>
      </c>
      <c r="G134" s="19"/>
    </row>
    <row r="135" spans="1:7" ht="79" thickBot="1" x14ac:dyDescent="0.25">
      <c r="A135" s="53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6" thickBot="1" x14ac:dyDescent="0.25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6" thickBot="1" x14ac:dyDescent="0.25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/>
      <c r="F189" s="26"/>
      <c r="G189" s="26"/>
    </row>
    <row r="190" spans="1:7" ht="53" thickBot="1" x14ac:dyDescent="0.25">
      <c r="A190" s="5" t="s">
        <v>55</v>
      </c>
      <c r="B190" s="215"/>
      <c r="C190" s="4"/>
      <c r="D190" s="22"/>
      <c r="E190" s="12"/>
      <c r="F190" s="45"/>
      <c r="G190" s="46"/>
    </row>
    <row r="191" spans="1:7" ht="53" thickBot="1" x14ac:dyDescent="0.25">
      <c r="A191" s="5" t="s">
        <v>56</v>
      </c>
      <c r="B191" s="214"/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8" x14ac:dyDescent="0.2">
      <c r="A201" s="53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 x14ac:dyDescent="0.2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 x14ac:dyDescent="0.2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 x14ac:dyDescent="0.2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 x14ac:dyDescent="0.2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 x14ac:dyDescent="0.2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 x14ac:dyDescent="0.2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 x14ac:dyDescent="0.2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 x14ac:dyDescent="0.2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 x14ac:dyDescent="0.2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 x14ac:dyDescent="0.2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 x14ac:dyDescent="0.2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 x14ac:dyDescent="0.2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 x14ac:dyDescent="0.2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 x14ac:dyDescent="0.2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 x14ac:dyDescent="0.2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 x14ac:dyDescent="0.2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 x14ac:dyDescent="0.2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 x14ac:dyDescent="0.2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 x14ac:dyDescent="0.2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 x14ac:dyDescent="0.2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 x14ac:dyDescent="0.2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 x14ac:dyDescent="0.2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 x14ac:dyDescent="0.2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 x14ac:dyDescent="0.2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 x14ac:dyDescent="0.2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 x14ac:dyDescent="0.2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 x14ac:dyDescent="0.2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 x14ac:dyDescent="0.2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 x14ac:dyDescent="0.2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 x14ac:dyDescent="0.2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 x14ac:dyDescent="0.2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 x14ac:dyDescent="0.2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 x14ac:dyDescent="0.2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 x14ac:dyDescent="0.2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 x14ac:dyDescent="0.2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 x14ac:dyDescent="0.2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 x14ac:dyDescent="0.2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 x14ac:dyDescent="0.2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 x14ac:dyDescent="0.2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 x14ac:dyDescent="0.2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 x14ac:dyDescent="0.2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 x14ac:dyDescent="0.2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 x14ac:dyDescent="0.2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 x14ac:dyDescent="0.2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 x14ac:dyDescent="0.2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 x14ac:dyDescent="0.2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 x14ac:dyDescent="0.2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 x14ac:dyDescent="0.2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 x14ac:dyDescent="0.2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 x14ac:dyDescent="0.2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 x14ac:dyDescent="0.2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53" thickBot="1" x14ac:dyDescent="0.25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53" thickBot="1" x14ac:dyDescent="0.25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 x14ac:dyDescent="0.2">
      <c r="A261" s="16" t="s">
        <v>64</v>
      </c>
      <c r="B261" s="17">
        <f>AVERAGE(B209:B248)</f>
        <v>4.3949749999999996</v>
      </c>
      <c r="C261" s="17"/>
    </row>
    <row r="262" spans="1:7" x14ac:dyDescent="0.2">
      <c r="A262" s="16" t="s">
        <v>65</v>
      </c>
      <c r="B262" s="18">
        <f>AVERAGE(B214:B243)</f>
        <v>3.5943999999999998</v>
      </c>
      <c r="C262" s="18"/>
    </row>
    <row r="263" spans="1:7" x14ac:dyDescent="0.2">
      <c r="A263" s="16" t="s">
        <v>66</v>
      </c>
      <c r="B263" s="18">
        <f>AVERAGE(B220:B238)</f>
        <v>3.3044736842105262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 t="e">
        <f>(1-E321)^(1/3)-1</f>
        <v>#DIV/0!</v>
      </c>
      <c r="F266" s="19" t="e">
        <f>(1-F321)^(1/3)-1</f>
        <v>#DIV/0!</v>
      </c>
      <c r="G266" s="19"/>
    </row>
    <row r="267" spans="1:7" ht="79" thickBot="1" x14ac:dyDescent="0.25">
      <c r="A267" s="53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53" thickBot="1" x14ac:dyDescent="0.25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/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F2" s="19"/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 x14ac:dyDescent="0.2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 x14ac:dyDescent="0.2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 x14ac:dyDescent="0.2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 x14ac:dyDescent="0.2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 x14ac:dyDescent="0.2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 x14ac:dyDescent="0.2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 x14ac:dyDescent="0.2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 x14ac:dyDescent="0.2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 x14ac:dyDescent="0.2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 x14ac:dyDescent="0.2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 x14ac:dyDescent="0.2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 x14ac:dyDescent="0.2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 x14ac:dyDescent="0.2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 x14ac:dyDescent="0.2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 x14ac:dyDescent="0.2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 x14ac:dyDescent="0.2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 x14ac:dyDescent="0.2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 x14ac:dyDescent="0.2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 x14ac:dyDescent="0.2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 x14ac:dyDescent="0.2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 x14ac:dyDescent="0.2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 x14ac:dyDescent="0.2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 x14ac:dyDescent="0.2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 x14ac:dyDescent="0.2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 x14ac:dyDescent="0.2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 x14ac:dyDescent="0.2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 x14ac:dyDescent="0.2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 x14ac:dyDescent="0.2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 x14ac:dyDescent="0.2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 x14ac:dyDescent="0.2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 x14ac:dyDescent="0.2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 x14ac:dyDescent="0.2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 x14ac:dyDescent="0.2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 x14ac:dyDescent="0.2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 x14ac:dyDescent="0.2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 x14ac:dyDescent="0.2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 x14ac:dyDescent="0.2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 x14ac:dyDescent="0.2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 x14ac:dyDescent="0.2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 x14ac:dyDescent="0.2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 x14ac:dyDescent="0.2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 x14ac:dyDescent="0.2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 x14ac:dyDescent="0.2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 x14ac:dyDescent="0.2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 x14ac:dyDescent="0.2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 x14ac:dyDescent="0.2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 x14ac:dyDescent="0.2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 x14ac:dyDescent="0.2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 x14ac:dyDescent="0.2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 x14ac:dyDescent="0.2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52" x14ac:dyDescent="0.2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92" x14ac:dyDescent="0.2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 x14ac:dyDescent="0.2">
      <c r="A61" s="285"/>
      <c r="B61" s="283"/>
      <c r="D61" s="281"/>
      <c r="E61" s="286"/>
      <c r="F61" s="287"/>
      <c r="G61" s="287"/>
      <c r="I61" s="283"/>
    </row>
    <row r="62" spans="1:10" ht="53" thickBot="1" x14ac:dyDescent="0.25">
      <c r="A62" s="5" t="s">
        <v>56</v>
      </c>
      <c r="B62">
        <f>J59</f>
        <v>0</v>
      </c>
    </row>
    <row r="63" spans="1:10" x14ac:dyDescent="0.2">
      <c r="A63" s="16" t="s">
        <v>64</v>
      </c>
      <c r="B63" s="17">
        <f>AVERAGE(B11:B50)</f>
        <v>63.597000000000016</v>
      </c>
      <c r="C63" s="17"/>
    </row>
    <row r="64" spans="1:10" x14ac:dyDescent="0.2">
      <c r="A64" s="16" t="s">
        <v>65</v>
      </c>
      <c r="B64" s="18">
        <f>AVERAGE(B16:B45)</f>
        <v>55.365000000000002</v>
      </c>
      <c r="C64" s="18"/>
    </row>
    <row r="65" spans="1:7" x14ac:dyDescent="0.2">
      <c r="A65" s="16" t="s">
        <v>66</v>
      </c>
      <c r="B65" s="18">
        <f>AVERAGE(B22:B40)</f>
        <v>52.920526315789481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8" x14ac:dyDescent="0.2">
      <c r="A70" s="53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 x14ac:dyDescent="0.2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 x14ac:dyDescent="0.2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 x14ac:dyDescent="0.2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 x14ac:dyDescent="0.2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 x14ac:dyDescent="0.2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 x14ac:dyDescent="0.2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 x14ac:dyDescent="0.2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 x14ac:dyDescent="0.2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 x14ac:dyDescent="0.2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 x14ac:dyDescent="0.2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 x14ac:dyDescent="0.2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 x14ac:dyDescent="0.2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 x14ac:dyDescent="0.2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 x14ac:dyDescent="0.2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 x14ac:dyDescent="0.2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 x14ac:dyDescent="0.2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 x14ac:dyDescent="0.2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 x14ac:dyDescent="0.2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 x14ac:dyDescent="0.2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 x14ac:dyDescent="0.2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 x14ac:dyDescent="0.2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 x14ac:dyDescent="0.2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 x14ac:dyDescent="0.2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 x14ac:dyDescent="0.2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 x14ac:dyDescent="0.2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 x14ac:dyDescent="0.2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 x14ac:dyDescent="0.2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 x14ac:dyDescent="0.2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 x14ac:dyDescent="0.2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 x14ac:dyDescent="0.2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 x14ac:dyDescent="0.2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 x14ac:dyDescent="0.2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 x14ac:dyDescent="0.2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 x14ac:dyDescent="0.2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 x14ac:dyDescent="0.2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 x14ac:dyDescent="0.2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 x14ac:dyDescent="0.2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 x14ac:dyDescent="0.2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 x14ac:dyDescent="0.2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 x14ac:dyDescent="0.2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 x14ac:dyDescent="0.2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 x14ac:dyDescent="0.2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 x14ac:dyDescent="0.2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 x14ac:dyDescent="0.2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 x14ac:dyDescent="0.2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 x14ac:dyDescent="0.2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 x14ac:dyDescent="0.2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 x14ac:dyDescent="0.2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 x14ac:dyDescent="0.2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52" x14ac:dyDescent="0.2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52" x14ac:dyDescent="0.2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92" x14ac:dyDescent="0.2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62.9</v>
      </c>
    </row>
    <row r="130" spans="1:7" x14ac:dyDescent="0.2">
      <c r="A130" s="16" t="s">
        <v>64</v>
      </c>
      <c r="B130" s="17">
        <f>AVERAGE(B78:B117)</f>
        <v>52.365250000000003</v>
      </c>
      <c r="C130" s="17"/>
    </row>
    <row r="131" spans="1:7" x14ac:dyDescent="0.2">
      <c r="A131" s="16" t="s">
        <v>65</v>
      </c>
      <c r="B131" s="18">
        <f>AVERAGE(B83:B112)</f>
        <v>50.010000000000005</v>
      </c>
      <c r="C131" s="18"/>
    </row>
    <row r="132" spans="1:7" x14ac:dyDescent="0.2">
      <c r="A132" s="16" t="s">
        <v>66</v>
      </c>
      <c r="B132" s="18">
        <f>AVERAGE(B89:B107)</f>
        <v>49.49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9" thickBot="1" x14ac:dyDescent="0.25">
      <c r="A135" s="53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6" thickBot="1" x14ac:dyDescent="0.25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6" thickBot="1" x14ac:dyDescent="0.25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6" thickBot="1" x14ac:dyDescent="0.25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6" thickBot="1" x14ac:dyDescent="0.25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6" thickBot="1" x14ac:dyDescent="0.25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6" thickBot="1" x14ac:dyDescent="0.25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6" thickBot="1" x14ac:dyDescent="0.25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6" thickBot="1" x14ac:dyDescent="0.25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6" thickBot="1" x14ac:dyDescent="0.25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6" thickBot="1" x14ac:dyDescent="0.25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6" thickBot="1" x14ac:dyDescent="0.25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6" thickBot="1" x14ac:dyDescent="0.25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6" thickBot="1" x14ac:dyDescent="0.25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6" thickBot="1" x14ac:dyDescent="0.25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6" thickBot="1" x14ac:dyDescent="0.25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6" thickBot="1" x14ac:dyDescent="0.25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6" thickBot="1" x14ac:dyDescent="0.25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6" thickBot="1" x14ac:dyDescent="0.25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6" thickBot="1" x14ac:dyDescent="0.25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6" thickBot="1" x14ac:dyDescent="0.25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6" thickBot="1" x14ac:dyDescent="0.25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6" thickBot="1" x14ac:dyDescent="0.25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6" thickBot="1" x14ac:dyDescent="0.25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6" thickBot="1" x14ac:dyDescent="0.25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53" thickBot="1" x14ac:dyDescent="0.25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53" thickBot="1" x14ac:dyDescent="0.25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 x14ac:dyDescent="0.2">
      <c r="A195" s="16" t="s">
        <v>64</v>
      </c>
      <c r="B195" s="17">
        <f>AVERAGE(B143:B182)</f>
        <v>3.365475</v>
      </c>
      <c r="C195" s="17"/>
    </row>
    <row r="196" spans="1:7" x14ac:dyDescent="0.2">
      <c r="A196" s="16" t="s">
        <v>65</v>
      </c>
      <c r="B196" s="18">
        <f>AVERAGE(B148:B177)</f>
        <v>2.1691666666666669</v>
      </c>
      <c r="C196" s="18"/>
    </row>
    <row r="197" spans="1:7" x14ac:dyDescent="0.2">
      <c r="A197" s="16" t="s">
        <v>66</v>
      </c>
      <c r="B197" s="18">
        <f>AVERAGE(B154:B172)</f>
        <v>1.546263157894737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8" x14ac:dyDescent="0.2">
      <c r="A201" s="53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 x14ac:dyDescent="0.2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 x14ac:dyDescent="0.2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 x14ac:dyDescent="0.2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 x14ac:dyDescent="0.2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 x14ac:dyDescent="0.2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 x14ac:dyDescent="0.2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 x14ac:dyDescent="0.2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 x14ac:dyDescent="0.2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 x14ac:dyDescent="0.2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 x14ac:dyDescent="0.2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 x14ac:dyDescent="0.2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 x14ac:dyDescent="0.2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 x14ac:dyDescent="0.2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 x14ac:dyDescent="0.2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 x14ac:dyDescent="0.2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 x14ac:dyDescent="0.2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 x14ac:dyDescent="0.2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 x14ac:dyDescent="0.2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 x14ac:dyDescent="0.2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 x14ac:dyDescent="0.2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 x14ac:dyDescent="0.2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 x14ac:dyDescent="0.2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 x14ac:dyDescent="0.2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 x14ac:dyDescent="0.2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 x14ac:dyDescent="0.2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52" x14ac:dyDescent="0.2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52" x14ac:dyDescent="0.2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92" x14ac:dyDescent="0.2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 x14ac:dyDescent="0.2">
      <c r="A261" s="16" t="s">
        <v>64</v>
      </c>
      <c r="B261" s="17">
        <f>AVERAGE(B209:B248)</f>
        <v>6.90395</v>
      </c>
      <c r="C261" s="17"/>
    </row>
    <row r="262" spans="1:7" x14ac:dyDescent="0.2">
      <c r="A262" s="16" t="s">
        <v>65</v>
      </c>
      <c r="B262" s="18">
        <f>AVERAGE(B214:B243)</f>
        <v>4.3517999999999999</v>
      </c>
      <c r="C262" s="18"/>
    </row>
    <row r="263" spans="1:7" x14ac:dyDescent="0.2">
      <c r="A263" s="16" t="s">
        <v>66</v>
      </c>
      <c r="B263" s="18">
        <f>AVERAGE(B220:B238)</f>
        <v>3.138157894736842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9" thickBot="1" x14ac:dyDescent="0.25">
      <c r="A267" s="53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6" thickBot="1" x14ac:dyDescent="0.25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6" thickBot="1" x14ac:dyDescent="0.25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6" thickBot="1" x14ac:dyDescent="0.25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6" thickBot="1" x14ac:dyDescent="0.25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6" thickBot="1" x14ac:dyDescent="0.25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6" thickBot="1" x14ac:dyDescent="0.25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6" thickBot="1" x14ac:dyDescent="0.25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6" thickBot="1" x14ac:dyDescent="0.25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6" thickBot="1" x14ac:dyDescent="0.25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6" thickBot="1" x14ac:dyDescent="0.25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6" thickBot="1" x14ac:dyDescent="0.25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6" thickBot="1" x14ac:dyDescent="0.25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6" thickBot="1" x14ac:dyDescent="0.25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6" thickBot="1" x14ac:dyDescent="0.25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6" thickBot="1" x14ac:dyDescent="0.25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6" thickBot="1" x14ac:dyDescent="0.25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6" thickBot="1" x14ac:dyDescent="0.25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6" thickBot="1" x14ac:dyDescent="0.25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6" thickBot="1" x14ac:dyDescent="0.25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6" thickBot="1" x14ac:dyDescent="0.25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6" thickBot="1" x14ac:dyDescent="0.25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6" thickBot="1" x14ac:dyDescent="0.25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6" thickBot="1" x14ac:dyDescent="0.25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6" thickBot="1" x14ac:dyDescent="0.25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6" thickBot="1" x14ac:dyDescent="0.25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6" thickBot="1" x14ac:dyDescent="0.25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6" thickBot="1" x14ac:dyDescent="0.25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6" thickBot="1" x14ac:dyDescent="0.25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6" thickBot="1" x14ac:dyDescent="0.25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6" thickBot="1" x14ac:dyDescent="0.25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6" thickBot="1" x14ac:dyDescent="0.25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6" thickBot="1" x14ac:dyDescent="0.25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6" thickBot="1" x14ac:dyDescent="0.25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6" thickBot="1" x14ac:dyDescent="0.25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6" thickBot="1" x14ac:dyDescent="0.25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6" thickBot="1" x14ac:dyDescent="0.25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6" thickBot="1" x14ac:dyDescent="0.25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6" thickBot="1" x14ac:dyDescent="0.25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6" thickBot="1" x14ac:dyDescent="0.25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6" thickBot="1" x14ac:dyDescent="0.25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6" thickBot="1" x14ac:dyDescent="0.25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6" thickBot="1" x14ac:dyDescent="0.25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6" thickBot="1" x14ac:dyDescent="0.25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6" thickBot="1" x14ac:dyDescent="0.25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6" thickBot="1" x14ac:dyDescent="0.25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6" thickBot="1" x14ac:dyDescent="0.25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6" thickBot="1" x14ac:dyDescent="0.25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6" thickBot="1" x14ac:dyDescent="0.25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6" thickBot="1" x14ac:dyDescent="0.25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6" thickBot="1" x14ac:dyDescent="0.25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6" thickBot="1" x14ac:dyDescent="0.25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53" thickBot="1" x14ac:dyDescent="0.25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53" thickBot="1" x14ac:dyDescent="0.25">
      <c r="A323" s="5" t="s">
        <v>56</v>
      </c>
      <c r="B323" s="4">
        <v>2.39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 x14ac:dyDescent="0.2">
      <c r="A327" s="16" t="s">
        <v>64</v>
      </c>
      <c r="B327" s="17">
        <f>AVERAGE(B275:B314)</f>
        <v>0.34350000000000003</v>
      </c>
    </row>
    <row r="328" spans="1:7" x14ac:dyDescent="0.2">
      <c r="A328" s="16" t="s">
        <v>65</v>
      </c>
      <c r="B328" s="18">
        <f>AVERAGE(B280:B309)</f>
        <v>0.26900000000000002</v>
      </c>
    </row>
    <row r="329" spans="1:7" x14ac:dyDescent="0.2">
      <c r="A329" s="16" t="s">
        <v>66</v>
      </c>
      <c r="B329" s="18">
        <f>AVERAGE(B286:B304)</f>
        <v>0.25421052631578944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203"/>
      <c r="D391" s="1"/>
      <c r="E391" s="1"/>
      <c r="F391" s="37"/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/>
      <c r="F459" s="37"/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/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F2" s="19"/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 x14ac:dyDescent="0.2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 x14ac:dyDescent="0.2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 x14ac:dyDescent="0.2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 x14ac:dyDescent="0.2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 x14ac:dyDescent="0.2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 x14ac:dyDescent="0.2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 x14ac:dyDescent="0.2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 x14ac:dyDescent="0.2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 x14ac:dyDescent="0.2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 x14ac:dyDescent="0.2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 x14ac:dyDescent="0.2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 x14ac:dyDescent="0.2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 x14ac:dyDescent="0.2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 x14ac:dyDescent="0.2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 x14ac:dyDescent="0.2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 x14ac:dyDescent="0.2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 x14ac:dyDescent="0.2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 x14ac:dyDescent="0.2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 x14ac:dyDescent="0.2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 x14ac:dyDescent="0.2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 x14ac:dyDescent="0.2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 x14ac:dyDescent="0.2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 x14ac:dyDescent="0.2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 x14ac:dyDescent="0.2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 x14ac:dyDescent="0.2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 x14ac:dyDescent="0.2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 x14ac:dyDescent="0.2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 x14ac:dyDescent="0.2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 x14ac:dyDescent="0.2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 x14ac:dyDescent="0.2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 x14ac:dyDescent="0.2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 x14ac:dyDescent="0.2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 x14ac:dyDescent="0.2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 x14ac:dyDescent="0.2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 x14ac:dyDescent="0.2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 x14ac:dyDescent="0.2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 x14ac:dyDescent="0.2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 x14ac:dyDescent="0.2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 x14ac:dyDescent="0.2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 x14ac:dyDescent="0.2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 x14ac:dyDescent="0.2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 x14ac:dyDescent="0.2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 x14ac:dyDescent="0.2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 x14ac:dyDescent="0.2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 x14ac:dyDescent="0.2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 x14ac:dyDescent="0.2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 x14ac:dyDescent="0.2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 x14ac:dyDescent="0.2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 x14ac:dyDescent="0.2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 x14ac:dyDescent="0.2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 x14ac:dyDescent="0.2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 x14ac:dyDescent="0.2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52" x14ac:dyDescent="0.2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92" x14ac:dyDescent="0.2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 x14ac:dyDescent="0.2">
      <c r="A61" s="285"/>
      <c r="B61" s="281"/>
      <c r="D61" s="281"/>
      <c r="E61" s="286"/>
      <c r="F61" s="287"/>
      <c r="G61" s="287"/>
      <c r="I61" s="283"/>
    </row>
    <row r="62" spans="1:10" ht="53" thickBot="1" x14ac:dyDescent="0.25">
      <c r="A62" s="5" t="s">
        <v>56</v>
      </c>
      <c r="B62">
        <f>J59</f>
        <v>0</v>
      </c>
    </row>
    <row r="63" spans="1:10" x14ac:dyDescent="0.2">
      <c r="A63" s="16" t="s">
        <v>64</v>
      </c>
      <c r="B63" s="17">
        <f>AVERAGE(B11:B50)</f>
        <v>68.545000000000002</v>
      </c>
      <c r="C63" s="17"/>
    </row>
    <row r="64" spans="1:10" x14ac:dyDescent="0.2">
      <c r="A64" s="16" t="s">
        <v>65</v>
      </c>
      <c r="B64" s="18">
        <f>AVERAGE(B16:B45)</f>
        <v>63.756666666666675</v>
      </c>
      <c r="C64" s="18"/>
    </row>
    <row r="65" spans="1:7" x14ac:dyDescent="0.2">
      <c r="A65" s="16" t="s">
        <v>66</v>
      </c>
      <c r="B65" s="18">
        <f>AVERAGE(B22:B40)</f>
        <v>61.626315789473686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8" x14ac:dyDescent="0.2">
      <c r="A70" s="53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 x14ac:dyDescent="0.2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 x14ac:dyDescent="0.2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 x14ac:dyDescent="0.2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 x14ac:dyDescent="0.2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 x14ac:dyDescent="0.2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 x14ac:dyDescent="0.2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 x14ac:dyDescent="0.2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 x14ac:dyDescent="0.2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 x14ac:dyDescent="0.2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 x14ac:dyDescent="0.2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 x14ac:dyDescent="0.2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 x14ac:dyDescent="0.2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 x14ac:dyDescent="0.2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 x14ac:dyDescent="0.2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 x14ac:dyDescent="0.2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 x14ac:dyDescent="0.2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 x14ac:dyDescent="0.2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 x14ac:dyDescent="0.2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 x14ac:dyDescent="0.2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 x14ac:dyDescent="0.2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 x14ac:dyDescent="0.2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 x14ac:dyDescent="0.2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 x14ac:dyDescent="0.2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 x14ac:dyDescent="0.2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 x14ac:dyDescent="0.2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 x14ac:dyDescent="0.2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 x14ac:dyDescent="0.2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 x14ac:dyDescent="0.2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 x14ac:dyDescent="0.2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 x14ac:dyDescent="0.2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 x14ac:dyDescent="0.2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 x14ac:dyDescent="0.2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 x14ac:dyDescent="0.2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 x14ac:dyDescent="0.2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 x14ac:dyDescent="0.2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 x14ac:dyDescent="0.2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 x14ac:dyDescent="0.2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 x14ac:dyDescent="0.2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 x14ac:dyDescent="0.2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 x14ac:dyDescent="0.2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 x14ac:dyDescent="0.2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 x14ac:dyDescent="0.2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 x14ac:dyDescent="0.2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 x14ac:dyDescent="0.2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 x14ac:dyDescent="0.2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 x14ac:dyDescent="0.2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 x14ac:dyDescent="0.2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 x14ac:dyDescent="0.2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52" x14ac:dyDescent="0.2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52" x14ac:dyDescent="0.2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92" x14ac:dyDescent="0.2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55.35</v>
      </c>
    </row>
    <row r="130" spans="1:7" x14ac:dyDescent="0.2">
      <c r="A130" s="16" t="s">
        <v>64</v>
      </c>
      <c r="B130" s="17">
        <f>AVERAGE(B78:B117)</f>
        <v>48.589999999999996</v>
      </c>
      <c r="C130" s="17"/>
    </row>
    <row r="131" spans="1:7" x14ac:dyDescent="0.2">
      <c r="A131" s="16" t="s">
        <v>65</v>
      </c>
      <c r="B131" s="18">
        <f>AVERAGE(B83:B112)</f>
        <v>46.580000000000005</v>
      </c>
      <c r="C131" s="18"/>
    </row>
    <row r="132" spans="1:7" x14ac:dyDescent="0.2">
      <c r="A132" s="16" t="s">
        <v>66</v>
      </c>
      <c r="B132" s="18">
        <f>AVERAGE(B89:B107)</f>
        <v>46.115789473684217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9" thickBot="1" x14ac:dyDescent="0.25">
      <c r="A135" s="53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6" thickBot="1" x14ac:dyDescent="0.25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6" thickBot="1" x14ac:dyDescent="0.25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6" thickBot="1" x14ac:dyDescent="0.25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6" thickBot="1" x14ac:dyDescent="0.25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6" thickBot="1" x14ac:dyDescent="0.25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6" thickBot="1" x14ac:dyDescent="0.25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6" thickBot="1" x14ac:dyDescent="0.25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6" thickBot="1" x14ac:dyDescent="0.25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6" thickBot="1" x14ac:dyDescent="0.25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6" thickBot="1" x14ac:dyDescent="0.25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6" thickBot="1" x14ac:dyDescent="0.25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6" thickBot="1" x14ac:dyDescent="0.25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6" thickBot="1" x14ac:dyDescent="0.25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6" thickBot="1" x14ac:dyDescent="0.25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6" thickBot="1" x14ac:dyDescent="0.25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6" thickBot="1" x14ac:dyDescent="0.25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6" thickBot="1" x14ac:dyDescent="0.25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6" thickBot="1" x14ac:dyDescent="0.25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6" thickBot="1" x14ac:dyDescent="0.25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6" thickBot="1" x14ac:dyDescent="0.25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6" thickBot="1" x14ac:dyDescent="0.25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6" thickBot="1" x14ac:dyDescent="0.25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6" thickBot="1" x14ac:dyDescent="0.25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6" thickBot="1" x14ac:dyDescent="0.25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53" thickBot="1" x14ac:dyDescent="0.25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53" thickBot="1" x14ac:dyDescent="0.25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 x14ac:dyDescent="0.2">
      <c r="A195" s="16" t="s">
        <v>64</v>
      </c>
      <c r="B195" s="17">
        <f>AVERAGE(B143:B182)</f>
        <v>4.3232499999999998</v>
      </c>
      <c r="C195" s="17"/>
    </row>
    <row r="196" spans="1:7" x14ac:dyDescent="0.2">
      <c r="A196" s="16" t="s">
        <v>65</v>
      </c>
      <c r="B196" s="18">
        <f>AVERAGE(B148:B177)</f>
        <v>3.2460000000000004</v>
      </c>
      <c r="C196" s="18"/>
    </row>
    <row r="197" spans="1:7" x14ac:dyDescent="0.2">
      <c r="A197" s="16" t="s">
        <v>66</v>
      </c>
      <c r="B197" s="18">
        <f>AVERAGE(B154:B172)</f>
        <v>2.5442105263157897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8" x14ac:dyDescent="0.2">
      <c r="A201" s="53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 x14ac:dyDescent="0.2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 x14ac:dyDescent="0.2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 x14ac:dyDescent="0.2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 x14ac:dyDescent="0.2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 x14ac:dyDescent="0.2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 x14ac:dyDescent="0.2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 x14ac:dyDescent="0.2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 x14ac:dyDescent="0.2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 x14ac:dyDescent="0.2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 x14ac:dyDescent="0.2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 x14ac:dyDescent="0.2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 x14ac:dyDescent="0.2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 x14ac:dyDescent="0.2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 x14ac:dyDescent="0.2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 x14ac:dyDescent="0.2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 x14ac:dyDescent="0.2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 x14ac:dyDescent="0.2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 x14ac:dyDescent="0.2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 x14ac:dyDescent="0.2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 x14ac:dyDescent="0.2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 x14ac:dyDescent="0.2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 x14ac:dyDescent="0.2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 x14ac:dyDescent="0.2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 x14ac:dyDescent="0.2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 x14ac:dyDescent="0.2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 x14ac:dyDescent="0.2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52" x14ac:dyDescent="0.2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52" x14ac:dyDescent="0.2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92" x14ac:dyDescent="0.2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 x14ac:dyDescent="0.2">
      <c r="A261" s="16" t="s">
        <v>64</v>
      </c>
      <c r="B261" s="17">
        <f>AVERAGE(B209:B248)</f>
        <v>7.4127999999999998</v>
      </c>
      <c r="C261" s="17"/>
    </row>
    <row r="262" spans="1:7" x14ac:dyDescent="0.2">
      <c r="A262" s="16" t="s">
        <v>65</v>
      </c>
      <c r="B262" s="18">
        <f>AVERAGE(B214:B243)</f>
        <v>5.7201000000000004</v>
      </c>
      <c r="C262" s="18"/>
    </row>
    <row r="263" spans="1:7" x14ac:dyDescent="0.2">
      <c r="A263" s="16" t="s">
        <v>66</v>
      </c>
      <c r="B263" s="18">
        <f>AVERAGE(B220:B238)</f>
        <v>4.7746315789473677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203"/>
      <c r="D324" s="1"/>
      <c r="E324" s="1"/>
      <c r="F324" s="37"/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1"/>
  <sheetViews>
    <sheetView zoomScale="80" zoomScaleNormal="80" workbookViewId="0">
      <selection activeCell="C6" sqref="C6"/>
    </sheetView>
  </sheetViews>
  <sheetFormatPr baseColWidth="10" defaultColWidth="0" defaultRowHeight="15" zeroHeight="1" x14ac:dyDescent="0.2"/>
  <cols>
    <col min="1" max="1" width="2.5" style="355" customWidth="1"/>
    <col min="2" max="2" width="32.1640625" style="355" customWidth="1"/>
    <col min="3" max="3" width="42.5" style="355" customWidth="1"/>
    <col min="4" max="4" width="51.83203125" style="355" customWidth="1"/>
    <col min="5" max="5" width="16.5" style="396" customWidth="1"/>
    <col min="6" max="6" width="51.1640625" style="355" customWidth="1"/>
    <col min="7" max="8" width="9.1640625" style="355" hidden="1" customWidth="1"/>
    <col min="9" max="27" width="0" style="355" hidden="1" customWidth="1"/>
    <col min="28" max="16384" width="9.1640625" style="355" hidden="1"/>
  </cols>
  <sheetData>
    <row r="1" spans="1:26" s="455" customFormat="1" ht="30" customHeight="1" x14ac:dyDescent="0.2">
      <c r="A1" s="447" t="s">
        <v>918</v>
      </c>
      <c r="B1" s="449"/>
      <c r="C1" s="450"/>
      <c r="D1" s="451" t="s">
        <v>875</v>
      </c>
      <c r="E1" s="452"/>
      <c r="F1" s="450"/>
      <c r="G1" s="453"/>
      <c r="H1" s="453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</row>
    <row r="2" spans="1:26" s="455" customFormat="1" ht="20" customHeight="1" x14ac:dyDescent="0.2">
      <c r="A2" s="414"/>
      <c r="B2" s="414"/>
      <c r="C2" s="456"/>
      <c r="D2" s="414" t="s">
        <v>1023</v>
      </c>
      <c r="E2" s="457"/>
      <c r="F2" s="414"/>
      <c r="G2" s="414"/>
      <c r="H2" s="414"/>
    </row>
    <row r="3" spans="1:26" x14ac:dyDescent="0.2">
      <c r="A3" s="356"/>
      <c r="B3" s="356"/>
      <c r="C3" s="356"/>
      <c r="D3" s="356"/>
      <c r="E3" s="366"/>
      <c r="F3" s="356"/>
      <c r="G3" s="356"/>
      <c r="H3" s="356"/>
    </row>
    <row r="4" spans="1:26" s="458" customFormat="1" ht="64" customHeight="1" x14ac:dyDescent="0.2">
      <c r="A4" s="456"/>
      <c r="B4" s="367" t="s">
        <v>168</v>
      </c>
      <c r="C4" s="368" t="s">
        <v>167</v>
      </c>
      <c r="D4" s="367" t="s">
        <v>779</v>
      </c>
      <c r="E4" s="461" t="s">
        <v>958</v>
      </c>
      <c r="F4" s="367" t="s">
        <v>841</v>
      </c>
      <c r="G4" s="456"/>
      <c r="H4" s="456"/>
    </row>
    <row r="5" spans="1:26" x14ac:dyDescent="0.2">
      <c r="A5" s="356"/>
      <c r="B5" s="371" t="s">
        <v>931</v>
      </c>
      <c r="C5" s="372">
        <v>2035</v>
      </c>
      <c r="D5" s="373" t="s">
        <v>933</v>
      </c>
      <c r="E5" s="369"/>
      <c r="F5" s="370"/>
      <c r="G5" s="356">
        <f>IF(C5="",0,1)</f>
        <v>1</v>
      </c>
      <c r="H5" s="356"/>
    </row>
    <row r="6" spans="1:26" ht="90" x14ac:dyDescent="0.2">
      <c r="A6" s="356"/>
      <c r="B6" s="371" t="s">
        <v>822</v>
      </c>
      <c r="C6" s="374" t="s">
        <v>757</v>
      </c>
      <c r="D6" s="373" t="s">
        <v>978</v>
      </c>
      <c r="E6" s="375" t="s">
        <v>955</v>
      </c>
      <c r="F6" s="376" t="s">
        <v>842</v>
      </c>
      <c r="G6" s="377">
        <f>IF(C6="Пожалуйста, выберите…",0,1)</f>
        <v>0</v>
      </c>
      <c r="H6" s="377"/>
    </row>
    <row r="7" spans="1:26" ht="30" x14ac:dyDescent="0.2">
      <c r="A7" s="356"/>
      <c r="B7" s="371" t="s">
        <v>166</v>
      </c>
      <c r="C7" s="378" t="s">
        <v>757</v>
      </c>
      <c r="D7" s="373" t="s">
        <v>912</v>
      </c>
      <c r="E7" s="375" t="s">
        <v>956</v>
      </c>
      <c r="F7" s="376" t="s">
        <v>842</v>
      </c>
      <c r="G7" s="377">
        <f>IF(C7="Пожалуйста, выберите…",0,1)</f>
        <v>0</v>
      </c>
      <c r="H7" s="377"/>
    </row>
    <row r="8" spans="1:26" ht="30" x14ac:dyDescent="0.2">
      <c r="A8" s="356"/>
      <c r="B8" s="371" t="s">
        <v>914</v>
      </c>
      <c r="C8" s="378"/>
      <c r="D8" s="373" t="s">
        <v>913</v>
      </c>
      <c r="E8" s="375" t="s">
        <v>957</v>
      </c>
      <c r="F8" s="376" t="s">
        <v>842</v>
      </c>
      <c r="G8" s="377">
        <f t="shared" ref="G8:G13" si="0">IF(C8="",0,1)</f>
        <v>0</v>
      </c>
      <c r="H8" s="377"/>
    </row>
    <row r="9" spans="1:26" x14ac:dyDescent="0.2">
      <c r="A9" s="356"/>
      <c r="B9" s="371" t="s">
        <v>953</v>
      </c>
      <c r="C9" s="378" t="s">
        <v>163</v>
      </c>
      <c r="D9" s="373" t="s">
        <v>954</v>
      </c>
      <c r="E9" s="375"/>
      <c r="F9" s="376" t="s">
        <v>69</v>
      </c>
      <c r="G9" s="377">
        <f t="shared" si="0"/>
        <v>1</v>
      </c>
      <c r="H9" s="377"/>
    </row>
    <row r="10" spans="1:26" ht="30" x14ac:dyDescent="0.2">
      <c r="A10" s="356"/>
      <c r="B10" s="371" t="s">
        <v>915</v>
      </c>
      <c r="C10" s="378"/>
      <c r="D10" s="373" t="s">
        <v>916</v>
      </c>
      <c r="E10" s="375" t="s">
        <v>959</v>
      </c>
      <c r="F10" s="376" t="s">
        <v>842</v>
      </c>
      <c r="G10" s="377">
        <f t="shared" si="0"/>
        <v>0</v>
      </c>
      <c r="H10" s="377"/>
    </row>
    <row r="11" spans="1:26" ht="30" x14ac:dyDescent="0.2">
      <c r="A11" s="356"/>
      <c r="B11" s="371" t="s">
        <v>962</v>
      </c>
      <c r="C11" s="378"/>
      <c r="D11" s="373" t="s">
        <v>1006</v>
      </c>
      <c r="E11" s="375" t="s">
        <v>995</v>
      </c>
      <c r="F11" s="376" t="s">
        <v>842</v>
      </c>
      <c r="G11" s="377">
        <f t="shared" si="0"/>
        <v>0</v>
      </c>
      <c r="H11" s="377"/>
    </row>
    <row r="12" spans="1:26" ht="30" x14ac:dyDescent="0.2">
      <c r="A12" s="356"/>
      <c r="B12" s="371" t="s">
        <v>162</v>
      </c>
      <c r="C12" s="378"/>
      <c r="D12" s="373" t="s">
        <v>1007</v>
      </c>
      <c r="E12" s="375" t="s">
        <v>960</v>
      </c>
      <c r="F12" s="376" t="s">
        <v>842</v>
      </c>
      <c r="G12" s="377">
        <f t="shared" si="0"/>
        <v>0</v>
      </c>
      <c r="H12" s="377"/>
    </row>
    <row r="13" spans="1:26" ht="45" x14ac:dyDescent="0.2">
      <c r="A13" s="356"/>
      <c r="B13" s="371" t="s">
        <v>818</v>
      </c>
      <c r="C13" s="378"/>
      <c r="D13" s="373" t="s">
        <v>952</v>
      </c>
      <c r="E13" s="375" t="s">
        <v>961</v>
      </c>
      <c r="F13" s="376" t="s">
        <v>842</v>
      </c>
      <c r="G13" s="377">
        <f t="shared" si="0"/>
        <v>0</v>
      </c>
      <c r="H13" s="377"/>
    </row>
    <row r="14" spans="1:26" ht="30" x14ac:dyDescent="0.2">
      <c r="A14" s="356"/>
      <c r="B14" s="371" t="s">
        <v>998</v>
      </c>
      <c r="C14" s="379" t="str">
        <f>IFERROR(VLOOKUP(C6,'Экспресс потенциал'!B6:O27,14,0),"")</f>
        <v/>
      </c>
      <c r="D14" s="373" t="s">
        <v>917</v>
      </c>
      <c r="E14" s="375" t="s">
        <v>836</v>
      </c>
      <c r="F14" s="479" t="s">
        <v>69</v>
      </c>
      <c r="G14" s="479"/>
      <c r="H14" s="479"/>
    </row>
    <row r="15" spans="1:26" ht="75" x14ac:dyDescent="0.2">
      <c r="A15" s="356"/>
      <c r="B15" s="371" t="s">
        <v>1005</v>
      </c>
      <c r="C15" s="380" t="s">
        <v>757</v>
      </c>
      <c r="D15" s="373" t="s">
        <v>932</v>
      </c>
      <c r="E15" s="375" t="s">
        <v>836</v>
      </c>
      <c r="F15" s="479" t="s">
        <v>69</v>
      </c>
      <c r="G15" s="479"/>
      <c r="H15" s="479"/>
    </row>
    <row r="16" spans="1:26" ht="26.25" hidden="1" customHeight="1" x14ac:dyDescent="0.2">
      <c r="A16" s="356"/>
      <c r="B16" s="371" t="s">
        <v>885</v>
      </c>
      <c r="C16" s="381" t="str">
        <f>IFERROR(VLOOKUP(C7,Климатология!B6:F94,IF('1.Общие данные по зданию'!C14=18,2,IF('1.Общие данные по зданию'!C14=20,3,IF('1.Общие данные по зданию'!C14=21,4,5))),0),"")</f>
        <v/>
      </c>
      <c r="D16" s="373" t="s">
        <v>873</v>
      </c>
      <c r="E16" s="375"/>
      <c r="F16" s="382"/>
      <c r="G16" s="377"/>
      <c r="H16" s="377"/>
    </row>
    <row r="17" spans="1:10" s="383" customFormat="1" ht="17.25" customHeight="1" x14ac:dyDescent="0.2">
      <c r="B17" s="384" t="s">
        <v>923</v>
      </c>
      <c r="C17" s="380" t="s">
        <v>757</v>
      </c>
      <c r="D17" s="373"/>
      <c r="E17" s="375" t="s">
        <v>836</v>
      </c>
      <c r="F17" s="479" t="s">
        <v>69</v>
      </c>
      <c r="G17" s="479"/>
      <c r="H17" s="479"/>
      <c r="I17" s="356"/>
      <c r="J17" s="356"/>
    </row>
    <row r="18" spans="1:10" s="383" customFormat="1" ht="30" x14ac:dyDescent="0.2">
      <c r="B18" s="384" t="s">
        <v>1019</v>
      </c>
      <c r="C18" s="385"/>
      <c r="D18" s="468" t="s">
        <v>1021</v>
      </c>
      <c r="E18" s="375" t="s">
        <v>836</v>
      </c>
      <c r="F18" s="479" t="s">
        <v>69</v>
      </c>
      <c r="G18" s="479"/>
      <c r="H18" s="479"/>
      <c r="I18" s="356"/>
      <c r="J18" s="356"/>
    </row>
    <row r="19" spans="1:10" s="383" customFormat="1" ht="47" customHeight="1" x14ac:dyDescent="0.2">
      <c r="B19" s="384" t="s">
        <v>1020</v>
      </c>
      <c r="C19" s="386"/>
      <c r="D19" s="423" t="s">
        <v>1022</v>
      </c>
      <c r="E19" s="375" t="s">
        <v>836</v>
      </c>
      <c r="F19" s="479" t="s">
        <v>69</v>
      </c>
      <c r="G19" s="479"/>
      <c r="H19" s="479"/>
      <c r="I19" s="356"/>
      <c r="J19" s="356"/>
    </row>
    <row r="20" spans="1:10" x14ac:dyDescent="0.2">
      <c r="A20" s="356"/>
      <c r="B20" s="356"/>
      <c r="C20" s="356"/>
      <c r="D20" s="387" t="s">
        <v>876</v>
      </c>
      <c r="E20" s="366"/>
      <c r="F20" s="356"/>
      <c r="G20" s="356"/>
      <c r="H20" s="356"/>
    </row>
    <row r="21" spans="1:10" x14ac:dyDescent="0.2">
      <c r="A21" s="356"/>
      <c r="B21" s="356"/>
      <c r="C21" s="388" t="s">
        <v>817</v>
      </c>
      <c r="D21" s="389"/>
      <c r="E21" s="366"/>
      <c r="F21" s="356"/>
      <c r="G21" s="356"/>
      <c r="H21" s="356"/>
    </row>
    <row r="22" spans="1:10" x14ac:dyDescent="0.2">
      <c r="A22" s="356"/>
      <c r="B22" s="356"/>
      <c r="C22" s="390" t="s">
        <v>877</v>
      </c>
      <c r="D22" s="391"/>
      <c r="E22" s="366"/>
      <c r="F22" s="356"/>
      <c r="G22" s="356"/>
      <c r="H22" s="356"/>
    </row>
    <row r="23" spans="1:10" x14ac:dyDescent="0.2">
      <c r="A23" s="356"/>
      <c r="B23" s="356"/>
      <c r="C23" s="390" t="s">
        <v>878</v>
      </c>
      <c r="D23" s="391"/>
      <c r="E23" s="366"/>
      <c r="F23" s="356"/>
      <c r="G23" s="356"/>
      <c r="H23" s="356"/>
    </row>
    <row r="24" spans="1:10" x14ac:dyDescent="0.2">
      <c r="A24" s="356"/>
      <c r="B24" s="356"/>
      <c r="C24" s="390" t="s">
        <v>879</v>
      </c>
      <c r="D24" s="391"/>
      <c r="E24" s="366"/>
      <c r="F24" s="356"/>
      <c r="G24" s="356"/>
      <c r="H24" s="356"/>
    </row>
    <row r="25" spans="1:10" x14ac:dyDescent="0.2">
      <c r="A25" s="356"/>
      <c r="B25" s="356"/>
      <c r="C25" s="390" t="s">
        <v>880</v>
      </c>
      <c r="D25" s="391"/>
      <c r="E25" s="366"/>
      <c r="F25" s="356"/>
      <c r="G25" s="356"/>
      <c r="H25" s="356"/>
    </row>
    <row r="26" spans="1:10" x14ac:dyDescent="0.2">
      <c r="A26" s="356"/>
      <c r="B26" s="356"/>
      <c r="C26" s="390" t="s">
        <v>881</v>
      </c>
      <c r="D26" s="391"/>
      <c r="E26" s="366"/>
      <c r="F26" s="356"/>
      <c r="G26" s="356"/>
      <c r="H26" s="356"/>
    </row>
    <row r="27" spans="1:10" x14ac:dyDescent="0.2">
      <c r="A27" s="356"/>
      <c r="B27" s="356"/>
      <c r="C27" s="390" t="s">
        <v>882</v>
      </c>
      <c r="D27" s="391"/>
      <c r="E27" s="366"/>
      <c r="F27" s="356"/>
      <c r="G27" s="356"/>
      <c r="H27" s="356"/>
    </row>
    <row r="28" spans="1:10" x14ac:dyDescent="0.2">
      <c r="A28" s="356"/>
      <c r="B28" s="356"/>
      <c r="C28" s="392" t="s">
        <v>883</v>
      </c>
      <c r="D28" s="393"/>
      <c r="E28" s="366"/>
      <c r="F28" s="356"/>
      <c r="G28" s="356"/>
      <c r="H28" s="356"/>
    </row>
    <row r="29" spans="1:10" x14ac:dyDescent="0.2">
      <c r="A29" s="356"/>
      <c r="B29" s="356"/>
      <c r="C29" s="356"/>
      <c r="D29" s="356"/>
      <c r="E29" s="366"/>
      <c r="F29" s="356"/>
      <c r="G29" s="356"/>
      <c r="H29" s="356"/>
    </row>
    <row r="30" spans="1:10" ht="16" x14ac:dyDescent="0.2">
      <c r="A30" s="356"/>
      <c r="B30" s="394" t="s">
        <v>887</v>
      </c>
      <c r="C30" s="395" t="str">
        <f>IF(PRODUCT(G5:G16)=1,"Готово","Заполните данные")</f>
        <v>Заполните данные</v>
      </c>
      <c r="D30" s="356"/>
      <c r="E30" s="366"/>
      <c r="F30" s="356"/>
      <c r="G30" s="356"/>
      <c r="H30" s="356"/>
    </row>
    <row r="31" spans="1:10" x14ac:dyDescent="0.2">
      <c r="A31" s="356"/>
      <c r="B31" s="356"/>
      <c r="C31" s="356"/>
      <c r="D31" s="356"/>
      <c r="E31" s="366"/>
      <c r="F31" s="356"/>
      <c r="G31" s="356"/>
      <c r="H31" s="356"/>
    </row>
  </sheetData>
  <sheetProtection algorithmName="SHA-512" hashValue="3zdjj0Ipr1Gj8qsHRgkiqxgMCnXuV15pT66szBuwk4J8Cg1+IrLPFT2B2DqmP7hXqJ8nc1+75CbArGFwptgwvw==" saltValue="U9jUgoXzNyAgVFzppIN1Wg==" spinCount="100000" sheet="1" objects="1" scenarios="1"/>
  <mergeCells count="5">
    <mergeCell ref="F14:H14"/>
    <mergeCell ref="F15:H15"/>
    <mergeCell ref="F17:H17"/>
    <mergeCell ref="F18:H18"/>
    <mergeCell ref="F19:H19"/>
  </mergeCells>
  <conditionalFormatting sqref="C6:C9">
    <cfRule type="containsBlanks" dxfId="90" priority="36">
      <formula>LEN(TRIM(C6))=0</formula>
    </cfRule>
  </conditionalFormatting>
  <conditionalFormatting sqref="C9:C10 C12:C13">
    <cfRule type="containsBlanks" dxfId="89" priority="12">
      <formula>LEN(TRIM(C9))=0</formula>
    </cfRule>
  </conditionalFormatting>
  <conditionalFormatting sqref="C15 C6:C7">
    <cfRule type="cellIs" dxfId="88" priority="11" operator="equal">
      <formula>"Пожалуйста, выберите…"</formula>
    </cfRule>
  </conditionalFormatting>
  <conditionalFormatting sqref="C6">
    <cfRule type="cellIs" dxfId="87" priority="10" operator="equal">
      <formula>"Пожалуйста, выберите…"</formula>
    </cfRule>
  </conditionalFormatting>
  <conditionalFormatting sqref="C30">
    <cfRule type="containsText" dxfId="86" priority="8" operator="containsText" text="Готово">
      <formula>NOT(ISERROR(SEARCH("Готово",C30)))</formula>
    </cfRule>
    <cfRule type="containsText" dxfId="85" priority="9" operator="containsText" text="Заполните данные">
      <formula>NOT(ISERROR(SEARCH("Заполните данные",C30)))</formula>
    </cfRule>
  </conditionalFormatting>
  <conditionalFormatting sqref="C17">
    <cfRule type="cellIs" dxfId="84" priority="7" operator="equal">
      <formula>"Пожалуйста, выберите…"</formula>
    </cfRule>
  </conditionalFormatting>
  <conditionalFormatting sqref="C18:C19">
    <cfRule type="expression" dxfId="83" priority="2">
      <formula>$C$17="нет"</formula>
    </cfRule>
    <cfRule type="expression" dxfId="82" priority="3">
      <formula>$C$17="Пожалуйста, выберите…"</formula>
    </cfRule>
  </conditionalFormatting>
  <conditionalFormatting sqref="C11">
    <cfRule type="containsBlanks" dxfId="81" priority="1">
      <formula>LEN(TRIM(C11))=0</formula>
    </cfRule>
  </conditionalFormatting>
  <dataValidations count="11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3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20</formula2>
    </dataValidation>
    <dataValidation type="decimal" allowBlank="1" showInputMessage="1" showErrorMessage="1" error="Полезная площадь должна быть не более общей площади" sqref="C12" xr:uid="{00000000-0002-0000-0100-000005000000}">
      <formula1>0</formula1>
      <formula2>C11</formula2>
    </dataValidation>
    <dataValidation type="list" allowBlank="1" showInputMessage="1" showErrorMessage="1" sqref="C15 C17" xr:uid="{00000000-0002-0000-0100-000006000000}">
      <formula1>danet</formula1>
    </dataValidation>
    <dataValidation type="whole" allowBlank="1" showInputMessage="1" showErrorMessage="1" sqref="C8" xr:uid="{00000000-0002-0000-0100-000007000000}">
      <formula1>1700</formula1>
      <formula2>2020</formula2>
    </dataValidation>
    <dataValidation type="whole" allowBlank="1" showInputMessage="1" showErrorMessage="1" sqref="C18" xr:uid="{00000000-0002-0000-0100-000009000000}">
      <formula1>0</formula1>
      <formula2>365</formula2>
    </dataValidation>
    <dataValidation type="decimal" allowBlank="1" showInputMessage="1" showErrorMessage="1" sqref="C19" xr:uid="{00000000-0002-0000-0100-00000A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B000000}">
      <formula1>100</formula1>
      <formula2>100000000</formula2>
    </dataValidation>
  </dataValidations>
  <hyperlinks>
    <hyperlink ref="C22" location="'2.УР ТЭ на нужды ОиВ'!A1" display="Определение УР теплоэнергии на нужды отопления и вентиляции" xr:uid="{00000000-0004-0000-0100-000000000000}"/>
    <hyperlink ref="C23" location="'5.УР ЭЭ'!A1" display="Определение УР электроэнергии" xr:uid="{00000000-0004-0000-0100-000001000000}"/>
    <hyperlink ref="C24" location="'3.УР горячей воды'!A1" display="Определение УР горячей воды" xr:uid="{00000000-0004-0000-0100-000002000000}"/>
    <hyperlink ref="C25" location="'4.УР холодной воды'!A1" display="Определение УР холодной воды" xr:uid="{00000000-0004-0000-0100-000003000000}"/>
    <hyperlink ref="C26" location="'6.УР природного газа на цели ПП'!A1" display="Определение УР природного газа" xr:uid="{00000000-0004-0000-0100-000004000000}"/>
    <hyperlink ref="C27" location="'7.УР топлива на отопл. и вент.'!A1" display="Определение УР твердого топлива" xr:uid="{00000000-0004-0000-0100-000005000000}"/>
    <hyperlink ref="C28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6" thickBot="1" x14ac:dyDescent="0.25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6" thickBot="1" x14ac:dyDescent="0.25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6" thickBot="1" x14ac:dyDescent="0.25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6" thickBot="1" x14ac:dyDescent="0.25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6" thickBot="1" x14ac:dyDescent="0.25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6" thickBot="1" x14ac:dyDescent="0.25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6" thickBot="1" x14ac:dyDescent="0.25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6" thickBot="1" x14ac:dyDescent="0.25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6" thickBot="1" x14ac:dyDescent="0.25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6" thickBot="1" x14ac:dyDescent="0.25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6" thickBot="1" x14ac:dyDescent="0.25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6" thickBot="1" x14ac:dyDescent="0.25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6" thickBot="1" x14ac:dyDescent="0.25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6" thickBot="1" x14ac:dyDescent="0.25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6" thickBot="1" x14ac:dyDescent="0.25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6" thickBot="1" x14ac:dyDescent="0.25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6" thickBot="1" x14ac:dyDescent="0.25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6" thickBot="1" x14ac:dyDescent="0.25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6" thickBot="1" x14ac:dyDescent="0.25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6" thickBot="1" x14ac:dyDescent="0.25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6" thickBot="1" x14ac:dyDescent="0.25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6" thickBot="1" x14ac:dyDescent="0.25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6" thickBot="1" x14ac:dyDescent="0.25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6" thickBot="1" x14ac:dyDescent="0.25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6" thickBot="1" x14ac:dyDescent="0.25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6" thickBot="1" x14ac:dyDescent="0.25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6" thickBot="1" x14ac:dyDescent="0.25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6" thickBot="1" x14ac:dyDescent="0.25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6" thickBot="1" x14ac:dyDescent="0.25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6" thickBot="1" x14ac:dyDescent="0.25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6" thickBot="1" x14ac:dyDescent="0.25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6" thickBot="1" x14ac:dyDescent="0.25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6" thickBot="1" x14ac:dyDescent="0.25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6" thickBot="1" x14ac:dyDescent="0.25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6" thickBot="1" x14ac:dyDescent="0.25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6" thickBot="1" x14ac:dyDescent="0.25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6" thickBot="1" x14ac:dyDescent="0.25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6" thickBot="1" x14ac:dyDescent="0.25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6" thickBot="1" x14ac:dyDescent="0.25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6" thickBot="1" x14ac:dyDescent="0.25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6" thickBot="1" x14ac:dyDescent="0.25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6" thickBot="1" x14ac:dyDescent="0.25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6" thickBot="1" x14ac:dyDescent="0.25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6" thickBot="1" x14ac:dyDescent="0.25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6" thickBot="1" x14ac:dyDescent="0.25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6" thickBot="1" x14ac:dyDescent="0.25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6" thickBot="1" x14ac:dyDescent="0.25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6" thickBot="1" x14ac:dyDescent="0.25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6" thickBot="1" x14ac:dyDescent="0.25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 x14ac:dyDescent="0.2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 x14ac:dyDescent="0.2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 x14ac:dyDescent="0.2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53" thickBot="1" x14ac:dyDescent="0.25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53" thickBot="1" x14ac:dyDescent="0.25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93" thickBot="1" x14ac:dyDescent="0.25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53" thickBot="1" x14ac:dyDescent="0.25">
      <c r="A62" s="5" t="s">
        <v>56</v>
      </c>
      <c r="B62">
        <f>B59</f>
        <v>61.2</v>
      </c>
    </row>
    <row r="63" spans="1:8" x14ac:dyDescent="0.2">
      <c r="A63" s="16" t="s">
        <v>64</v>
      </c>
      <c r="B63" s="17">
        <f>AVERAGE(B11:B50)</f>
        <v>54.51250000000001</v>
      </c>
      <c r="C63" s="17"/>
    </row>
    <row r="64" spans="1:8" x14ac:dyDescent="0.2">
      <c r="A64" s="16" t="s">
        <v>65</v>
      </c>
      <c r="B64" s="18">
        <f>AVERAGE(B16:B45)</f>
        <v>51.993333333333347</v>
      </c>
      <c r="C64" s="18"/>
    </row>
    <row r="65" spans="1:7" x14ac:dyDescent="0.2">
      <c r="A65" s="16" t="s">
        <v>66</v>
      </c>
      <c r="B65" s="18">
        <f>AVERAGE(B22:B40)</f>
        <v>51.542105263157886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8" x14ac:dyDescent="0.2">
      <c r="A70" s="53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6" thickBot="1" x14ac:dyDescent="0.25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6" thickBot="1" x14ac:dyDescent="0.25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6" thickBot="1" x14ac:dyDescent="0.25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6" thickBot="1" x14ac:dyDescent="0.25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6" thickBot="1" x14ac:dyDescent="0.25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6" thickBot="1" x14ac:dyDescent="0.25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6" thickBot="1" x14ac:dyDescent="0.25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6" thickBot="1" x14ac:dyDescent="0.25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6" thickBot="1" x14ac:dyDescent="0.25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6" thickBot="1" x14ac:dyDescent="0.25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6" thickBot="1" x14ac:dyDescent="0.25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6" thickBot="1" x14ac:dyDescent="0.25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6" thickBot="1" x14ac:dyDescent="0.25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6" thickBot="1" x14ac:dyDescent="0.25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6" thickBot="1" x14ac:dyDescent="0.25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6" thickBot="1" x14ac:dyDescent="0.25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6" thickBot="1" x14ac:dyDescent="0.25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6" thickBot="1" x14ac:dyDescent="0.25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6" thickBot="1" x14ac:dyDescent="0.25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6" thickBot="1" x14ac:dyDescent="0.25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6" thickBot="1" x14ac:dyDescent="0.25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6" thickBot="1" x14ac:dyDescent="0.25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6" thickBot="1" x14ac:dyDescent="0.25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6" thickBot="1" x14ac:dyDescent="0.25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6" thickBot="1" x14ac:dyDescent="0.25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6" thickBot="1" x14ac:dyDescent="0.25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6" thickBot="1" x14ac:dyDescent="0.25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6" thickBot="1" x14ac:dyDescent="0.25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6" thickBot="1" x14ac:dyDescent="0.25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6" thickBot="1" x14ac:dyDescent="0.25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6" thickBot="1" x14ac:dyDescent="0.25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6" thickBot="1" x14ac:dyDescent="0.25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6" thickBot="1" x14ac:dyDescent="0.25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6" thickBot="1" x14ac:dyDescent="0.25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6" thickBot="1" x14ac:dyDescent="0.25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6" thickBot="1" x14ac:dyDescent="0.25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6" thickBot="1" x14ac:dyDescent="0.25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6" thickBot="1" x14ac:dyDescent="0.25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6" thickBot="1" x14ac:dyDescent="0.25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6" thickBot="1" x14ac:dyDescent="0.25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6" thickBot="1" x14ac:dyDescent="0.25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6" thickBot="1" x14ac:dyDescent="0.25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6" thickBot="1" x14ac:dyDescent="0.25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6" thickBot="1" x14ac:dyDescent="0.25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6" thickBot="1" x14ac:dyDescent="0.25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6" thickBot="1" x14ac:dyDescent="0.25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6" thickBot="1" x14ac:dyDescent="0.25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6" thickBot="1" x14ac:dyDescent="0.25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6" thickBot="1" x14ac:dyDescent="0.25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6" thickBot="1" x14ac:dyDescent="0.25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 x14ac:dyDescent="0.2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53" thickBot="1" x14ac:dyDescent="0.25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53" thickBot="1" x14ac:dyDescent="0.25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93" thickBot="1" x14ac:dyDescent="0.25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46.6</v>
      </c>
    </row>
    <row r="130" spans="1:7" x14ac:dyDescent="0.2">
      <c r="A130" s="16" t="s">
        <v>64</v>
      </c>
      <c r="B130" s="17">
        <f>AVERAGE(B78:B117)</f>
        <v>42.587499999999999</v>
      </c>
      <c r="C130" s="17"/>
    </row>
    <row r="131" spans="1:7" x14ac:dyDescent="0.2">
      <c r="A131" s="16" t="s">
        <v>65</v>
      </c>
      <c r="B131" s="18">
        <f>AVERAGE(B83:B112)</f>
        <v>41.113333333333337</v>
      </c>
      <c r="C131" s="18"/>
    </row>
    <row r="132" spans="1:7" x14ac:dyDescent="0.2">
      <c r="A132" s="16" t="s">
        <v>66</v>
      </c>
      <c r="B132" s="18">
        <f>AVERAGE(B89:B107)</f>
        <v>40.715789473684218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9" thickBot="1" x14ac:dyDescent="0.25">
      <c r="A135" s="53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6" thickBot="1" x14ac:dyDescent="0.25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6" thickBot="1" x14ac:dyDescent="0.25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6" thickBot="1" x14ac:dyDescent="0.25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6" thickBot="1" x14ac:dyDescent="0.25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6" thickBot="1" x14ac:dyDescent="0.25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6" thickBot="1" x14ac:dyDescent="0.25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6" thickBot="1" x14ac:dyDescent="0.25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6" thickBot="1" x14ac:dyDescent="0.25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6" thickBot="1" x14ac:dyDescent="0.25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6" thickBot="1" x14ac:dyDescent="0.25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6" thickBot="1" x14ac:dyDescent="0.25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6" thickBot="1" x14ac:dyDescent="0.25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6" thickBot="1" x14ac:dyDescent="0.25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6" thickBot="1" x14ac:dyDescent="0.25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6" thickBot="1" x14ac:dyDescent="0.25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6" thickBot="1" x14ac:dyDescent="0.25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6" thickBot="1" x14ac:dyDescent="0.25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6" thickBot="1" x14ac:dyDescent="0.25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6" thickBot="1" x14ac:dyDescent="0.25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6" thickBot="1" x14ac:dyDescent="0.25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6" thickBot="1" x14ac:dyDescent="0.25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6" thickBot="1" x14ac:dyDescent="0.25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6" thickBot="1" x14ac:dyDescent="0.25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6" thickBot="1" x14ac:dyDescent="0.25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6" thickBot="1" x14ac:dyDescent="0.25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6" thickBot="1" x14ac:dyDescent="0.25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6" thickBot="1" x14ac:dyDescent="0.25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6" thickBot="1" x14ac:dyDescent="0.25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6" thickBot="1" x14ac:dyDescent="0.25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6" thickBot="1" x14ac:dyDescent="0.25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6" thickBot="1" x14ac:dyDescent="0.25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6" thickBot="1" x14ac:dyDescent="0.25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6" thickBot="1" x14ac:dyDescent="0.25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53" thickBot="1" x14ac:dyDescent="0.25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53" thickBot="1" x14ac:dyDescent="0.25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 x14ac:dyDescent="0.2">
      <c r="A195" s="16" t="s">
        <v>64</v>
      </c>
      <c r="B195" s="17">
        <f>AVERAGE(B143:B182)</f>
        <v>1.7257500000000001</v>
      </c>
      <c r="C195" s="17"/>
    </row>
    <row r="196" spans="1:7" x14ac:dyDescent="0.2">
      <c r="A196" s="16" t="s">
        <v>65</v>
      </c>
      <c r="B196" s="18">
        <f>AVERAGE(B148:B177)</f>
        <v>1.4863333333333335</v>
      </c>
      <c r="C196" s="18"/>
    </row>
    <row r="197" spans="1:7" x14ac:dyDescent="0.2">
      <c r="A197" s="16" t="s">
        <v>66</v>
      </c>
      <c r="B197" s="18">
        <f>AVERAGE(B154:B172)</f>
        <v>1.4036842105263159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8" x14ac:dyDescent="0.2">
      <c r="A201" s="53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6" thickBot="1" x14ac:dyDescent="0.25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6" thickBot="1" x14ac:dyDescent="0.25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6" thickBot="1" x14ac:dyDescent="0.25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6" thickBot="1" x14ac:dyDescent="0.25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6" thickBot="1" x14ac:dyDescent="0.25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6" thickBot="1" x14ac:dyDescent="0.25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6" thickBot="1" x14ac:dyDescent="0.25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6" thickBot="1" x14ac:dyDescent="0.25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6" thickBot="1" x14ac:dyDescent="0.25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6" thickBot="1" x14ac:dyDescent="0.25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6" thickBot="1" x14ac:dyDescent="0.25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6" thickBot="1" x14ac:dyDescent="0.25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6" thickBot="1" x14ac:dyDescent="0.25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6" thickBot="1" x14ac:dyDescent="0.25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6" thickBot="1" x14ac:dyDescent="0.25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6" thickBot="1" x14ac:dyDescent="0.25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6" thickBot="1" x14ac:dyDescent="0.25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6" thickBot="1" x14ac:dyDescent="0.25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6" thickBot="1" x14ac:dyDescent="0.25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6" thickBot="1" x14ac:dyDescent="0.25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6" thickBot="1" x14ac:dyDescent="0.25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6" thickBot="1" x14ac:dyDescent="0.25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6" thickBot="1" x14ac:dyDescent="0.25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6" thickBot="1" x14ac:dyDescent="0.25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6" thickBot="1" x14ac:dyDescent="0.25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6" thickBot="1" x14ac:dyDescent="0.25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6" thickBot="1" x14ac:dyDescent="0.25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6" thickBot="1" x14ac:dyDescent="0.25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6" thickBot="1" x14ac:dyDescent="0.25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6" thickBot="1" x14ac:dyDescent="0.25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6" thickBot="1" x14ac:dyDescent="0.25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6" thickBot="1" x14ac:dyDescent="0.25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6" thickBot="1" x14ac:dyDescent="0.25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6" thickBot="1" x14ac:dyDescent="0.25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6" thickBot="1" x14ac:dyDescent="0.25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6" thickBot="1" x14ac:dyDescent="0.25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6" thickBot="1" x14ac:dyDescent="0.25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6" thickBot="1" x14ac:dyDescent="0.25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6" thickBot="1" x14ac:dyDescent="0.25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6" thickBot="1" x14ac:dyDescent="0.25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6" thickBot="1" x14ac:dyDescent="0.25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6" thickBot="1" x14ac:dyDescent="0.25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6" thickBot="1" x14ac:dyDescent="0.25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6" thickBot="1" x14ac:dyDescent="0.25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6" thickBot="1" x14ac:dyDescent="0.25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6" thickBot="1" x14ac:dyDescent="0.25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6" thickBot="1" x14ac:dyDescent="0.25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6" thickBot="1" x14ac:dyDescent="0.25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6" thickBot="1" x14ac:dyDescent="0.25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6" thickBot="1" x14ac:dyDescent="0.25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6" thickBot="1" x14ac:dyDescent="0.25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6" thickBot="1" x14ac:dyDescent="0.25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 x14ac:dyDescent="0.2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53" thickBot="1" x14ac:dyDescent="0.25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53" thickBot="1" x14ac:dyDescent="0.25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 x14ac:dyDescent="0.2">
      <c r="A261" s="16" t="s">
        <v>64</v>
      </c>
      <c r="B261" s="17">
        <f>AVERAGE(B209:B248)</f>
        <v>3.8087499999999999</v>
      </c>
      <c r="C261" s="17"/>
    </row>
    <row r="262" spans="1:7" x14ac:dyDescent="0.2">
      <c r="A262" s="16" t="s">
        <v>65</v>
      </c>
      <c r="B262" s="18">
        <f>AVERAGE(B214:B243)</f>
        <v>3.3726666666666669</v>
      </c>
      <c r="C262" s="18"/>
    </row>
    <row r="263" spans="1:7" x14ac:dyDescent="0.2">
      <c r="A263" s="16" t="s">
        <v>66</v>
      </c>
      <c r="B263" s="18">
        <f>AVERAGE(B220:B238)</f>
        <v>3.1994736842105262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-2.7451195583886312E-2</v>
      </c>
      <c r="F2" s="19">
        <f>(1-F57)^(1/3)-1</f>
        <v>-3.036518561121615E-2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6" thickBot="1" x14ac:dyDescent="0.25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6" thickBot="1" x14ac:dyDescent="0.25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6" thickBot="1" x14ac:dyDescent="0.25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6" thickBot="1" x14ac:dyDescent="0.25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6" thickBot="1" x14ac:dyDescent="0.25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6" thickBot="1" x14ac:dyDescent="0.25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6" thickBot="1" x14ac:dyDescent="0.25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6" thickBot="1" x14ac:dyDescent="0.25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6" thickBot="1" x14ac:dyDescent="0.25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6" thickBot="1" x14ac:dyDescent="0.25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6" thickBot="1" x14ac:dyDescent="0.25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6" thickBot="1" x14ac:dyDescent="0.25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6" thickBot="1" x14ac:dyDescent="0.25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6" thickBot="1" x14ac:dyDescent="0.25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6" thickBot="1" x14ac:dyDescent="0.25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6" thickBot="1" x14ac:dyDescent="0.25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6" thickBot="1" x14ac:dyDescent="0.25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6" thickBot="1" x14ac:dyDescent="0.25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6" thickBot="1" x14ac:dyDescent="0.25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6" thickBot="1" x14ac:dyDescent="0.25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6" thickBot="1" x14ac:dyDescent="0.25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6" thickBot="1" x14ac:dyDescent="0.25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6" thickBot="1" x14ac:dyDescent="0.25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6" thickBot="1" x14ac:dyDescent="0.25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6" thickBot="1" x14ac:dyDescent="0.25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6" thickBot="1" x14ac:dyDescent="0.25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6" thickBot="1" x14ac:dyDescent="0.25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6" thickBot="1" x14ac:dyDescent="0.25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6" thickBot="1" x14ac:dyDescent="0.25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6" thickBot="1" x14ac:dyDescent="0.25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6" thickBot="1" x14ac:dyDescent="0.25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6" thickBot="1" x14ac:dyDescent="0.25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6" thickBot="1" x14ac:dyDescent="0.25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6" thickBot="1" x14ac:dyDescent="0.25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6" thickBot="1" x14ac:dyDescent="0.25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6" thickBot="1" x14ac:dyDescent="0.25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6" thickBot="1" x14ac:dyDescent="0.25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6" thickBot="1" x14ac:dyDescent="0.25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6" thickBot="1" x14ac:dyDescent="0.25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6" thickBot="1" x14ac:dyDescent="0.25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6" thickBot="1" x14ac:dyDescent="0.25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6" thickBot="1" x14ac:dyDescent="0.25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6" thickBot="1" x14ac:dyDescent="0.25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6" thickBot="1" x14ac:dyDescent="0.25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6" thickBot="1" x14ac:dyDescent="0.25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6" thickBot="1" x14ac:dyDescent="0.25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6" thickBot="1" x14ac:dyDescent="0.25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6" thickBot="1" x14ac:dyDescent="0.25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6" thickBot="1" x14ac:dyDescent="0.25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 x14ac:dyDescent="0.2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 x14ac:dyDescent="0.2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 x14ac:dyDescent="0.2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53" thickBot="1" x14ac:dyDescent="0.25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53" thickBot="1" x14ac:dyDescent="0.25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93" thickBot="1" x14ac:dyDescent="0.25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53" thickBot="1" x14ac:dyDescent="0.25">
      <c r="A62" s="5" t="s">
        <v>56</v>
      </c>
      <c r="B62">
        <f>B59</f>
        <v>81.05</v>
      </c>
    </row>
    <row r="63" spans="1:7" x14ac:dyDescent="0.2">
      <c r="A63" s="16" t="s">
        <v>64</v>
      </c>
      <c r="B63" s="17">
        <f>AVERAGE(B11:B50)</f>
        <v>64.431000000000012</v>
      </c>
      <c r="C63" s="17"/>
    </row>
    <row r="64" spans="1:7" x14ac:dyDescent="0.2">
      <c r="A64" s="16" t="s">
        <v>65</v>
      </c>
      <c r="B64" s="18">
        <f>AVERAGE(B16:B45)</f>
        <v>60.178333333333335</v>
      </c>
      <c r="C64" s="18"/>
    </row>
    <row r="65" spans="1:7" x14ac:dyDescent="0.2">
      <c r="A65" s="16" t="s">
        <v>66</v>
      </c>
      <c r="B65" s="18">
        <f>AVERAGE(B22:B40)</f>
        <v>58.95000000000001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8" x14ac:dyDescent="0.2">
      <c r="A70" s="534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4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6" thickBot="1" x14ac:dyDescent="0.25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6" thickBot="1" x14ac:dyDescent="0.25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6" thickBot="1" x14ac:dyDescent="0.25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6" thickBot="1" x14ac:dyDescent="0.25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6" thickBot="1" x14ac:dyDescent="0.25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6" thickBot="1" x14ac:dyDescent="0.25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6" thickBot="1" x14ac:dyDescent="0.25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6" thickBot="1" x14ac:dyDescent="0.25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6" thickBot="1" x14ac:dyDescent="0.25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6" thickBot="1" x14ac:dyDescent="0.25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6" thickBot="1" x14ac:dyDescent="0.25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6" thickBot="1" x14ac:dyDescent="0.25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6" thickBot="1" x14ac:dyDescent="0.25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6" thickBot="1" x14ac:dyDescent="0.25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6" thickBot="1" x14ac:dyDescent="0.25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6" thickBot="1" x14ac:dyDescent="0.25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6" thickBot="1" x14ac:dyDescent="0.25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6" thickBot="1" x14ac:dyDescent="0.25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6" thickBot="1" x14ac:dyDescent="0.25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6" thickBot="1" x14ac:dyDescent="0.25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6" thickBot="1" x14ac:dyDescent="0.25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6" thickBot="1" x14ac:dyDescent="0.25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6" thickBot="1" x14ac:dyDescent="0.25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6" thickBot="1" x14ac:dyDescent="0.25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6" thickBot="1" x14ac:dyDescent="0.25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6" thickBot="1" x14ac:dyDescent="0.25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6" thickBot="1" x14ac:dyDescent="0.25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6" thickBot="1" x14ac:dyDescent="0.25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6" thickBot="1" x14ac:dyDescent="0.25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6" thickBot="1" x14ac:dyDescent="0.25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6" thickBot="1" x14ac:dyDescent="0.25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6" thickBot="1" x14ac:dyDescent="0.25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6" thickBot="1" x14ac:dyDescent="0.25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6" thickBot="1" x14ac:dyDescent="0.25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6" thickBot="1" x14ac:dyDescent="0.25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6" thickBot="1" x14ac:dyDescent="0.25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6" thickBot="1" x14ac:dyDescent="0.25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6" thickBot="1" x14ac:dyDescent="0.25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6" thickBot="1" x14ac:dyDescent="0.25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6" thickBot="1" x14ac:dyDescent="0.25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6" thickBot="1" x14ac:dyDescent="0.25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6" thickBot="1" x14ac:dyDescent="0.25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6" thickBot="1" x14ac:dyDescent="0.25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6" thickBot="1" x14ac:dyDescent="0.25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6" thickBot="1" x14ac:dyDescent="0.25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6" thickBot="1" x14ac:dyDescent="0.25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6" thickBot="1" x14ac:dyDescent="0.25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6" thickBot="1" x14ac:dyDescent="0.25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6" thickBot="1" x14ac:dyDescent="0.25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6" thickBot="1" x14ac:dyDescent="0.25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53" thickBot="1" x14ac:dyDescent="0.25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53" thickBot="1" x14ac:dyDescent="0.25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93" thickBot="1" x14ac:dyDescent="0.25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52.47</v>
      </c>
    </row>
    <row r="130" spans="1:7" x14ac:dyDescent="0.2">
      <c r="A130" s="16" t="s">
        <v>64</v>
      </c>
      <c r="B130" s="17">
        <f>AVERAGE(B78:B117)</f>
        <v>46.784750000000003</v>
      </c>
      <c r="C130" s="17"/>
    </row>
    <row r="131" spans="1:7" x14ac:dyDescent="0.2">
      <c r="A131" s="16" t="s">
        <v>65</v>
      </c>
      <c r="B131" s="18">
        <f>AVERAGE(B83:B112)</f>
        <v>45.456333333333326</v>
      </c>
      <c r="C131" s="18"/>
    </row>
    <row r="132" spans="1:7" x14ac:dyDescent="0.2">
      <c r="A132" s="16" t="s">
        <v>66</v>
      </c>
      <c r="B132" s="18">
        <f>AVERAGE(B89:B107)</f>
        <v>45.712105263157902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6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214"/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8" x14ac:dyDescent="0.2">
      <c r="A201" s="534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4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6" thickBot="1" x14ac:dyDescent="0.25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6" thickBot="1" x14ac:dyDescent="0.25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6" thickBot="1" x14ac:dyDescent="0.25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6" thickBot="1" x14ac:dyDescent="0.25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6" thickBot="1" x14ac:dyDescent="0.25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6" thickBot="1" x14ac:dyDescent="0.25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6" thickBot="1" x14ac:dyDescent="0.25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6" thickBot="1" x14ac:dyDescent="0.25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6" thickBot="1" x14ac:dyDescent="0.25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6" thickBot="1" x14ac:dyDescent="0.25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6" thickBot="1" x14ac:dyDescent="0.25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6" thickBot="1" x14ac:dyDescent="0.25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6" thickBot="1" x14ac:dyDescent="0.25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6" thickBot="1" x14ac:dyDescent="0.25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6" thickBot="1" x14ac:dyDescent="0.25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6" thickBot="1" x14ac:dyDescent="0.25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6" thickBot="1" x14ac:dyDescent="0.25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6" thickBot="1" x14ac:dyDescent="0.25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6" thickBot="1" x14ac:dyDescent="0.25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6" thickBot="1" x14ac:dyDescent="0.25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6" thickBot="1" x14ac:dyDescent="0.25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6" thickBot="1" x14ac:dyDescent="0.25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6" thickBot="1" x14ac:dyDescent="0.25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6" thickBot="1" x14ac:dyDescent="0.25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6" thickBot="1" x14ac:dyDescent="0.25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6" thickBot="1" x14ac:dyDescent="0.25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6" thickBot="1" x14ac:dyDescent="0.25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6" thickBot="1" x14ac:dyDescent="0.25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6" thickBot="1" x14ac:dyDescent="0.25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6" thickBot="1" x14ac:dyDescent="0.25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6" thickBot="1" x14ac:dyDescent="0.25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6" thickBot="1" x14ac:dyDescent="0.25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6" thickBot="1" x14ac:dyDescent="0.25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6" thickBot="1" x14ac:dyDescent="0.25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6" thickBot="1" x14ac:dyDescent="0.25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6" thickBot="1" x14ac:dyDescent="0.25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6" thickBot="1" x14ac:dyDescent="0.25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6" thickBot="1" x14ac:dyDescent="0.25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6" thickBot="1" x14ac:dyDescent="0.25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6" thickBot="1" x14ac:dyDescent="0.25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6" thickBot="1" x14ac:dyDescent="0.25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6" thickBot="1" x14ac:dyDescent="0.25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6" thickBot="1" x14ac:dyDescent="0.25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6" thickBot="1" x14ac:dyDescent="0.25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6" thickBot="1" x14ac:dyDescent="0.25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6" thickBot="1" x14ac:dyDescent="0.25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6" thickBot="1" x14ac:dyDescent="0.25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6" thickBot="1" x14ac:dyDescent="0.25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6" thickBot="1" x14ac:dyDescent="0.25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6" thickBot="1" x14ac:dyDescent="0.25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6" thickBot="1" x14ac:dyDescent="0.25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6" thickBot="1" x14ac:dyDescent="0.25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 x14ac:dyDescent="0.2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53" thickBot="1" x14ac:dyDescent="0.25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53" thickBot="1" x14ac:dyDescent="0.25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 x14ac:dyDescent="0.2">
      <c r="A261" s="16" t="s">
        <v>64</v>
      </c>
      <c r="B261" s="17">
        <f>AVERAGE(B209:B248)</f>
        <v>7.527775000000001</v>
      </c>
      <c r="C261" s="17"/>
    </row>
    <row r="262" spans="1:7" x14ac:dyDescent="0.2">
      <c r="A262" s="16" t="s">
        <v>65</v>
      </c>
      <c r="B262" s="18">
        <f>AVERAGE(B214:B243)</f>
        <v>4.8539666666666665</v>
      </c>
      <c r="C262" s="18"/>
    </row>
    <row r="263" spans="1:7" x14ac:dyDescent="0.2">
      <c r="A263" s="16" t="s">
        <v>66</v>
      </c>
      <c r="B263" s="18">
        <f>AVERAGE(B220:B238)</f>
        <v>3.400105263157895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6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/>
      <c r="F324" s="37"/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6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/>
      <c r="F391" s="37"/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 t="e">
        <f>(1-E456)^(1/3)-1</f>
        <v>#DIV/0!</v>
      </c>
      <c r="F401" s="19" t="e">
        <f>(1-F456)^(1/3)-1</f>
        <v>#DIV/0!</v>
      </c>
      <c r="G401" s="19"/>
    </row>
    <row r="402" spans="1:7" ht="79" thickBot="1" x14ac:dyDescent="0.25">
      <c r="A402" s="536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53" thickBot="1" x14ac:dyDescent="0.25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66406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 x14ac:dyDescent="0.2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 x14ac:dyDescent="0.2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 x14ac:dyDescent="0.2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 x14ac:dyDescent="0.2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 x14ac:dyDescent="0.2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 x14ac:dyDescent="0.2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 x14ac:dyDescent="0.2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 x14ac:dyDescent="0.2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 x14ac:dyDescent="0.2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 x14ac:dyDescent="0.2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 x14ac:dyDescent="0.2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 x14ac:dyDescent="0.2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 x14ac:dyDescent="0.2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 x14ac:dyDescent="0.2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 x14ac:dyDescent="0.2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 x14ac:dyDescent="0.2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 x14ac:dyDescent="0.2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 x14ac:dyDescent="0.2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 x14ac:dyDescent="0.2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 x14ac:dyDescent="0.2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 x14ac:dyDescent="0.2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 x14ac:dyDescent="0.2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 x14ac:dyDescent="0.2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 x14ac:dyDescent="0.2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 x14ac:dyDescent="0.2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 x14ac:dyDescent="0.2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 x14ac:dyDescent="0.2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 x14ac:dyDescent="0.2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 x14ac:dyDescent="0.2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 x14ac:dyDescent="0.2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 x14ac:dyDescent="0.2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 x14ac:dyDescent="0.2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 x14ac:dyDescent="0.2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 x14ac:dyDescent="0.2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 x14ac:dyDescent="0.2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 x14ac:dyDescent="0.2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 x14ac:dyDescent="0.2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 x14ac:dyDescent="0.2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 x14ac:dyDescent="0.2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52" x14ac:dyDescent="0.2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52" x14ac:dyDescent="0.2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92" x14ac:dyDescent="0.2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53" thickBot="1" x14ac:dyDescent="0.25">
      <c r="A62" s="5" t="s">
        <v>56</v>
      </c>
      <c r="B62">
        <f>B59</f>
        <v>29.7</v>
      </c>
    </row>
    <row r="63" spans="1:7" x14ac:dyDescent="0.2">
      <c r="A63" s="16" t="s">
        <v>64</v>
      </c>
      <c r="B63" s="17">
        <f>AVERAGE(B11:B50)</f>
        <v>15.424999999999997</v>
      </c>
      <c r="C63" s="17"/>
    </row>
    <row r="64" spans="1:7" x14ac:dyDescent="0.2">
      <c r="A64" s="16" t="s">
        <v>65</v>
      </c>
      <c r="B64" s="18">
        <f>AVERAGE(B16:B45)</f>
        <v>11.936666666666666</v>
      </c>
      <c r="C64" s="18"/>
    </row>
    <row r="65" spans="1:7" x14ac:dyDescent="0.2">
      <c r="A65" s="16" t="s">
        <v>66</v>
      </c>
      <c r="B65" s="18">
        <f>AVERAGE(B22:B40)</f>
        <v>10.9</v>
      </c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8" x14ac:dyDescent="0.2">
      <c r="A70" s="534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6" x14ac:dyDescent="0.2">
      <c r="A71" s="534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 x14ac:dyDescent="0.2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 x14ac:dyDescent="0.2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 x14ac:dyDescent="0.2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 x14ac:dyDescent="0.2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 x14ac:dyDescent="0.2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 x14ac:dyDescent="0.2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 x14ac:dyDescent="0.2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 x14ac:dyDescent="0.2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 x14ac:dyDescent="0.2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 x14ac:dyDescent="0.2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 x14ac:dyDescent="0.2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 x14ac:dyDescent="0.2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 x14ac:dyDescent="0.2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 x14ac:dyDescent="0.2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 x14ac:dyDescent="0.2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 x14ac:dyDescent="0.2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 x14ac:dyDescent="0.2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 x14ac:dyDescent="0.2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 x14ac:dyDescent="0.2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 x14ac:dyDescent="0.2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 x14ac:dyDescent="0.2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 x14ac:dyDescent="0.2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 x14ac:dyDescent="0.2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 x14ac:dyDescent="0.2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 x14ac:dyDescent="0.2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 x14ac:dyDescent="0.2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 x14ac:dyDescent="0.2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 x14ac:dyDescent="0.2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 x14ac:dyDescent="0.2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 x14ac:dyDescent="0.2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 x14ac:dyDescent="0.2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 x14ac:dyDescent="0.2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 x14ac:dyDescent="0.2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 x14ac:dyDescent="0.2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 x14ac:dyDescent="0.2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 x14ac:dyDescent="0.2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 x14ac:dyDescent="0.2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 x14ac:dyDescent="0.2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 x14ac:dyDescent="0.2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 x14ac:dyDescent="0.2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 x14ac:dyDescent="0.2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 x14ac:dyDescent="0.2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 x14ac:dyDescent="0.2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 x14ac:dyDescent="0.2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 x14ac:dyDescent="0.2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 x14ac:dyDescent="0.2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 x14ac:dyDescent="0.2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 x14ac:dyDescent="0.2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 x14ac:dyDescent="0.2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 x14ac:dyDescent="0.2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52" x14ac:dyDescent="0.2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52" x14ac:dyDescent="0.2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92" x14ac:dyDescent="0.2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54.16</v>
      </c>
    </row>
    <row r="130" spans="1:7" x14ac:dyDescent="0.2">
      <c r="A130" s="16" t="s">
        <v>64</v>
      </c>
      <c r="B130" s="17">
        <f>AVERAGE(B78:B117)</f>
        <v>51.004999999999995</v>
      </c>
      <c r="C130" s="17"/>
    </row>
    <row r="131" spans="1:7" x14ac:dyDescent="0.2">
      <c r="A131" s="16" t="s">
        <v>65</v>
      </c>
      <c r="B131" s="18">
        <f>AVERAGE(B83:B112)</f>
        <v>49.566666666666656</v>
      </c>
      <c r="C131" s="18"/>
    </row>
    <row r="132" spans="1:7" x14ac:dyDescent="0.2">
      <c r="A132" s="16" t="s">
        <v>66</v>
      </c>
      <c r="B132" s="18">
        <f>AVERAGE(B89:B107)</f>
        <v>49.363157894736844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9" thickBot="1" x14ac:dyDescent="0.25">
      <c r="A135" s="536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6" thickBot="1" x14ac:dyDescent="0.25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6" thickBot="1" x14ac:dyDescent="0.25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6" thickBot="1" x14ac:dyDescent="0.25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6" thickBot="1" x14ac:dyDescent="0.25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6" thickBot="1" x14ac:dyDescent="0.25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6" thickBot="1" x14ac:dyDescent="0.25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6" thickBot="1" x14ac:dyDescent="0.25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6" thickBot="1" x14ac:dyDescent="0.25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6" thickBot="1" x14ac:dyDescent="0.25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6" thickBot="1" x14ac:dyDescent="0.25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6" thickBot="1" x14ac:dyDescent="0.25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6" thickBot="1" x14ac:dyDescent="0.25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6" thickBot="1" x14ac:dyDescent="0.25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6" thickBot="1" x14ac:dyDescent="0.25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6" thickBot="1" x14ac:dyDescent="0.25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6" thickBot="1" x14ac:dyDescent="0.25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6" thickBot="1" x14ac:dyDescent="0.25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6" thickBot="1" x14ac:dyDescent="0.25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6" thickBot="1" x14ac:dyDescent="0.25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6" thickBot="1" x14ac:dyDescent="0.25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6" thickBot="1" x14ac:dyDescent="0.25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6" thickBot="1" x14ac:dyDescent="0.25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6" thickBot="1" x14ac:dyDescent="0.25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6" thickBot="1" x14ac:dyDescent="0.25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53" thickBot="1" x14ac:dyDescent="0.25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53" thickBot="1" x14ac:dyDescent="0.25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 x14ac:dyDescent="0.2">
      <c r="A195" s="16" t="s">
        <v>64</v>
      </c>
      <c r="B195" s="17">
        <f>AVERAGE(B143:B182)</f>
        <v>0.19465000000000002</v>
      </c>
      <c r="C195" s="17"/>
    </row>
    <row r="196" spans="1:7" x14ac:dyDescent="0.2">
      <c r="A196" s="16" t="s">
        <v>65</v>
      </c>
      <c r="B196" s="18">
        <f>AVERAGE(B148:B177)</f>
        <v>0.13063333333333335</v>
      </c>
      <c r="C196" s="18"/>
    </row>
    <row r="197" spans="1:7" x14ac:dyDescent="0.2">
      <c r="A197" s="16" t="s">
        <v>66</v>
      </c>
      <c r="B197" s="18">
        <f>AVERAGE(B154:B172)</f>
        <v>8.7210526315789474E-2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8" x14ac:dyDescent="0.2">
      <c r="A201" s="534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x14ac:dyDescent="0.2">
      <c r="A202" s="534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 x14ac:dyDescent="0.2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 x14ac:dyDescent="0.2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 x14ac:dyDescent="0.2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 x14ac:dyDescent="0.2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 x14ac:dyDescent="0.2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 x14ac:dyDescent="0.2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 x14ac:dyDescent="0.2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 x14ac:dyDescent="0.2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 x14ac:dyDescent="0.2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 x14ac:dyDescent="0.2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 x14ac:dyDescent="0.2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 x14ac:dyDescent="0.2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 x14ac:dyDescent="0.2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 x14ac:dyDescent="0.2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 x14ac:dyDescent="0.2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 x14ac:dyDescent="0.2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 x14ac:dyDescent="0.2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 x14ac:dyDescent="0.2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 x14ac:dyDescent="0.2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 x14ac:dyDescent="0.2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 x14ac:dyDescent="0.2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 x14ac:dyDescent="0.2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 x14ac:dyDescent="0.2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 x14ac:dyDescent="0.2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 x14ac:dyDescent="0.2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 x14ac:dyDescent="0.2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 x14ac:dyDescent="0.2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 x14ac:dyDescent="0.2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 x14ac:dyDescent="0.2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 x14ac:dyDescent="0.2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 x14ac:dyDescent="0.2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52" x14ac:dyDescent="0.2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52" x14ac:dyDescent="0.2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92" x14ac:dyDescent="0.2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 x14ac:dyDescent="0.2">
      <c r="A261" s="16" t="s">
        <v>64</v>
      </c>
      <c r="B261" s="17">
        <f>AVERAGE(B209:B248)</f>
        <v>1.3740000000000001</v>
      </c>
      <c r="C261" s="17"/>
    </row>
    <row r="262" spans="1:7" x14ac:dyDescent="0.2">
      <c r="A262" s="16" t="s">
        <v>65</v>
      </c>
      <c r="B262" s="18">
        <f>AVERAGE(B214:B243)</f>
        <v>1.1589999999999998</v>
      </c>
      <c r="C262" s="18"/>
    </row>
    <row r="263" spans="1:7" x14ac:dyDescent="0.2">
      <c r="A263" s="16" t="s">
        <v>66</v>
      </c>
      <c r="B263" s="18">
        <f>AVERAGE(B220:B238)</f>
        <v>1.0821052631578947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9" thickBot="1" x14ac:dyDescent="0.25">
      <c r="A267" s="536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x14ac:dyDescent="0.2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6" thickBot="1" x14ac:dyDescent="0.25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6" thickBot="1" x14ac:dyDescent="0.25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6" thickBot="1" x14ac:dyDescent="0.25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6" thickBot="1" x14ac:dyDescent="0.25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6" thickBot="1" x14ac:dyDescent="0.25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6" thickBot="1" x14ac:dyDescent="0.25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6" thickBot="1" x14ac:dyDescent="0.25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6" thickBot="1" x14ac:dyDescent="0.25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6" thickBot="1" x14ac:dyDescent="0.25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6" thickBot="1" x14ac:dyDescent="0.25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6" thickBot="1" x14ac:dyDescent="0.25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6" thickBot="1" x14ac:dyDescent="0.25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6" thickBot="1" x14ac:dyDescent="0.25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6" thickBot="1" x14ac:dyDescent="0.25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6" thickBot="1" x14ac:dyDescent="0.25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6" thickBot="1" x14ac:dyDescent="0.25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6" thickBot="1" x14ac:dyDescent="0.25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6" thickBot="1" x14ac:dyDescent="0.25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6" thickBot="1" x14ac:dyDescent="0.25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6" thickBot="1" x14ac:dyDescent="0.25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6" thickBot="1" x14ac:dyDescent="0.25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6" thickBot="1" x14ac:dyDescent="0.25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6" thickBot="1" x14ac:dyDescent="0.25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6" thickBot="1" x14ac:dyDescent="0.25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6" thickBot="1" x14ac:dyDescent="0.25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6" thickBot="1" x14ac:dyDescent="0.25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6" thickBot="1" x14ac:dyDescent="0.25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6" thickBot="1" x14ac:dyDescent="0.25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6" thickBot="1" x14ac:dyDescent="0.25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6" thickBot="1" x14ac:dyDescent="0.25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6" thickBot="1" x14ac:dyDescent="0.25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6" thickBot="1" x14ac:dyDescent="0.25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6" thickBot="1" x14ac:dyDescent="0.25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6" thickBot="1" x14ac:dyDescent="0.25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6" thickBot="1" x14ac:dyDescent="0.25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6" thickBot="1" x14ac:dyDescent="0.25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6" thickBot="1" x14ac:dyDescent="0.25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6" thickBot="1" x14ac:dyDescent="0.25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6" thickBot="1" x14ac:dyDescent="0.25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6" thickBot="1" x14ac:dyDescent="0.25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6" thickBot="1" x14ac:dyDescent="0.25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6" thickBot="1" x14ac:dyDescent="0.25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6" thickBot="1" x14ac:dyDescent="0.25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6" thickBot="1" x14ac:dyDescent="0.25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6" thickBot="1" x14ac:dyDescent="0.25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6" thickBot="1" x14ac:dyDescent="0.25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6" thickBot="1" x14ac:dyDescent="0.25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6" thickBot="1" x14ac:dyDescent="0.25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6" thickBot="1" x14ac:dyDescent="0.25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6" thickBot="1" x14ac:dyDescent="0.25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53" thickBot="1" x14ac:dyDescent="0.25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53" thickBot="1" x14ac:dyDescent="0.25">
      <c r="A323" s="5" t="s">
        <v>56</v>
      </c>
      <c r="B323" s="4">
        <v>34.1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 x14ac:dyDescent="0.2">
      <c r="A327" s="16" t="s">
        <v>64</v>
      </c>
      <c r="B327" s="17">
        <f>AVERAGE(B275:B314)</f>
        <v>31.327500000000004</v>
      </c>
    </row>
    <row r="328" spans="1:7" x14ac:dyDescent="0.2">
      <c r="A328" s="16" t="s">
        <v>65</v>
      </c>
      <c r="B328" s="18">
        <f>AVERAGE(B280:B309)</f>
        <v>30.696666666666669</v>
      </c>
    </row>
    <row r="329" spans="1:7" x14ac:dyDescent="0.2">
      <c r="A329" s="16" t="s">
        <v>66</v>
      </c>
      <c r="B329" s="18">
        <f>AVERAGE(B286:B304)</f>
        <v>30.731578947368419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9" thickBot="1" x14ac:dyDescent="0.25">
      <c r="A334" s="536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6" thickBot="1" x14ac:dyDescent="0.25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6" thickBot="1" x14ac:dyDescent="0.25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6" thickBot="1" x14ac:dyDescent="0.25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6" thickBot="1" x14ac:dyDescent="0.25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6" thickBot="1" x14ac:dyDescent="0.25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6" thickBot="1" x14ac:dyDescent="0.25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6" thickBot="1" x14ac:dyDescent="0.25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6" thickBot="1" x14ac:dyDescent="0.25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6" thickBot="1" x14ac:dyDescent="0.25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6" thickBot="1" x14ac:dyDescent="0.25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6" thickBot="1" x14ac:dyDescent="0.25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6" thickBot="1" x14ac:dyDescent="0.25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6" thickBot="1" x14ac:dyDescent="0.25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6" thickBot="1" x14ac:dyDescent="0.25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6" thickBot="1" x14ac:dyDescent="0.25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6" thickBot="1" x14ac:dyDescent="0.25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6" thickBot="1" x14ac:dyDescent="0.25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6" thickBot="1" x14ac:dyDescent="0.25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6" thickBot="1" x14ac:dyDescent="0.25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6" thickBot="1" x14ac:dyDescent="0.25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6" thickBot="1" x14ac:dyDescent="0.25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6" thickBot="1" x14ac:dyDescent="0.25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6" thickBot="1" x14ac:dyDescent="0.25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6" thickBot="1" x14ac:dyDescent="0.25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6" thickBot="1" x14ac:dyDescent="0.25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6" thickBot="1" x14ac:dyDescent="0.25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6" thickBot="1" x14ac:dyDescent="0.25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6" thickBot="1" x14ac:dyDescent="0.25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6" thickBot="1" x14ac:dyDescent="0.25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6" thickBot="1" x14ac:dyDescent="0.25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6" thickBot="1" x14ac:dyDescent="0.25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6" thickBot="1" x14ac:dyDescent="0.25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6" thickBot="1" x14ac:dyDescent="0.25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6" thickBot="1" x14ac:dyDescent="0.25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6" thickBot="1" x14ac:dyDescent="0.25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6" thickBot="1" x14ac:dyDescent="0.25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6" thickBot="1" x14ac:dyDescent="0.25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6" thickBot="1" x14ac:dyDescent="0.25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6" thickBot="1" x14ac:dyDescent="0.25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6" thickBot="1" x14ac:dyDescent="0.25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6" thickBot="1" x14ac:dyDescent="0.25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6" thickBot="1" x14ac:dyDescent="0.25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6" thickBot="1" x14ac:dyDescent="0.25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6" thickBot="1" x14ac:dyDescent="0.25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6" thickBot="1" x14ac:dyDescent="0.25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6" thickBot="1" x14ac:dyDescent="0.25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6" thickBot="1" x14ac:dyDescent="0.25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6" thickBot="1" x14ac:dyDescent="0.25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6" thickBot="1" x14ac:dyDescent="0.25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6" thickBot="1" x14ac:dyDescent="0.25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53" thickBot="1" x14ac:dyDescent="0.25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53" thickBot="1" x14ac:dyDescent="0.25">
      <c r="A390" s="5" t="s">
        <v>56</v>
      </c>
      <c r="B390" s="4">
        <v>104.9</v>
      </c>
      <c r="D390" s="1"/>
      <c r="E390" s="1"/>
      <c r="F390" s="37"/>
      <c r="G390" s="37"/>
    </row>
    <row r="391" spans="1:7" ht="93" thickBot="1" x14ac:dyDescent="0.25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 x14ac:dyDescent="0.2">
      <c r="A394" s="16" t="s">
        <v>64</v>
      </c>
      <c r="B394" s="17">
        <f>AVERAGE(B342:B381)</f>
        <v>88.82</v>
      </c>
    </row>
    <row r="395" spans="1:7" x14ac:dyDescent="0.2">
      <c r="A395" s="16" t="s">
        <v>65</v>
      </c>
      <c r="B395" s="18">
        <f>AVERAGE(B347:B376)</f>
        <v>83.523333333333341</v>
      </c>
    </row>
    <row r="396" spans="1:7" x14ac:dyDescent="0.2">
      <c r="A396" s="16" t="s">
        <v>66</v>
      </c>
      <c r="B396" s="18">
        <f>AVERAGE(B353:B371)</f>
        <v>82.742105263157896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9.3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 x14ac:dyDescent="0.25">
      <c r="A2" s="535" t="s">
        <v>0</v>
      </c>
      <c r="B2" s="538" t="s">
        <v>1</v>
      </c>
      <c r="C2" s="539"/>
      <c r="D2" s="540"/>
      <c r="F2" s="19">
        <f>(1-F64)^(1/3)-1</f>
        <v>-2.9449662799283849E-2</v>
      </c>
      <c r="G2" s="19"/>
    </row>
    <row r="3" spans="1:7" ht="79" thickBot="1" x14ac:dyDescent="0.25">
      <c r="A3" s="536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7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 x14ac:dyDescent="0.2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 x14ac:dyDescent="0.2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 x14ac:dyDescent="0.2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 x14ac:dyDescent="0.2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 x14ac:dyDescent="0.2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 x14ac:dyDescent="0.2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 x14ac:dyDescent="0.2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 x14ac:dyDescent="0.2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 x14ac:dyDescent="0.2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 x14ac:dyDescent="0.2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 x14ac:dyDescent="0.2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 x14ac:dyDescent="0.2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 x14ac:dyDescent="0.2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 x14ac:dyDescent="0.2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 x14ac:dyDescent="0.2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 x14ac:dyDescent="0.2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 x14ac:dyDescent="0.2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 x14ac:dyDescent="0.2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 x14ac:dyDescent="0.2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 x14ac:dyDescent="0.2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 x14ac:dyDescent="0.2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 x14ac:dyDescent="0.2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 x14ac:dyDescent="0.2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 x14ac:dyDescent="0.2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 x14ac:dyDescent="0.2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 x14ac:dyDescent="0.2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 x14ac:dyDescent="0.2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 x14ac:dyDescent="0.2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 x14ac:dyDescent="0.2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 x14ac:dyDescent="0.2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 x14ac:dyDescent="0.2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 x14ac:dyDescent="0.2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 x14ac:dyDescent="0.2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 x14ac:dyDescent="0.2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 x14ac:dyDescent="0.2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 x14ac:dyDescent="0.2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 x14ac:dyDescent="0.2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 x14ac:dyDescent="0.2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 x14ac:dyDescent="0.2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 x14ac:dyDescent="0.2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 x14ac:dyDescent="0.2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 x14ac:dyDescent="0.2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 x14ac:dyDescent="0.2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 x14ac:dyDescent="0.2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 x14ac:dyDescent="0.2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 x14ac:dyDescent="0.2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 x14ac:dyDescent="0.2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 x14ac:dyDescent="0.2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 x14ac:dyDescent="0.2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52" x14ac:dyDescent="0.2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92" x14ac:dyDescent="0.2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53" thickBot="1" x14ac:dyDescent="0.25">
      <c r="A59" s="5" t="s">
        <v>56</v>
      </c>
      <c r="B59">
        <f>J57</f>
        <v>0</v>
      </c>
      <c r="C59" s="31"/>
    </row>
    <row r="60" spans="1:10" x14ac:dyDescent="0.2">
      <c r="A60" s="16" t="s">
        <v>64</v>
      </c>
      <c r="B60" s="17">
        <f>AVERAGE(B11:B50)</f>
        <v>43.727499999999999</v>
      </c>
      <c r="C60" s="347"/>
    </row>
    <row r="61" spans="1:10" x14ac:dyDescent="0.2">
      <c r="A61" s="16" t="s">
        <v>65</v>
      </c>
      <c r="B61" s="18">
        <f>AVERAGE(B16:B45)</f>
        <v>41.939999999999991</v>
      </c>
    </row>
    <row r="62" spans="1:10" x14ac:dyDescent="0.2">
      <c r="A62" s="16" t="s">
        <v>66</v>
      </c>
      <c r="B62" s="18">
        <f>AVERAGE(B22:B40)</f>
        <v>41.526315789473685</v>
      </c>
    </row>
    <row r="63" spans="1:10" x14ac:dyDescent="0.2">
      <c r="C63" s="17"/>
    </row>
    <row r="64" spans="1:10" x14ac:dyDescent="0.2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 x14ac:dyDescent="0.2">
      <c r="C65" s="18"/>
    </row>
    <row r="69" spans="1:7" ht="15" customHeight="1" x14ac:dyDescent="0.2">
      <c r="A69" s="534" t="s">
        <v>0</v>
      </c>
      <c r="B69" s="534" t="s">
        <v>2</v>
      </c>
      <c r="C69" s="534"/>
      <c r="D69" s="534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8" x14ac:dyDescent="0.2">
      <c r="A70" s="534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6" x14ac:dyDescent="0.2">
      <c r="A71" s="534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 x14ac:dyDescent="0.2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 x14ac:dyDescent="0.2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 x14ac:dyDescent="0.2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 x14ac:dyDescent="0.2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 x14ac:dyDescent="0.2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 x14ac:dyDescent="0.2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 x14ac:dyDescent="0.2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 x14ac:dyDescent="0.2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 x14ac:dyDescent="0.2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 x14ac:dyDescent="0.2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 x14ac:dyDescent="0.2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 x14ac:dyDescent="0.2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 x14ac:dyDescent="0.2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 x14ac:dyDescent="0.2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 x14ac:dyDescent="0.2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 x14ac:dyDescent="0.2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 x14ac:dyDescent="0.2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 x14ac:dyDescent="0.2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 x14ac:dyDescent="0.2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 x14ac:dyDescent="0.2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 x14ac:dyDescent="0.2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 x14ac:dyDescent="0.2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 x14ac:dyDescent="0.2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 x14ac:dyDescent="0.2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 x14ac:dyDescent="0.2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 x14ac:dyDescent="0.2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 x14ac:dyDescent="0.2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 x14ac:dyDescent="0.2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 x14ac:dyDescent="0.2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 x14ac:dyDescent="0.2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 x14ac:dyDescent="0.2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 x14ac:dyDescent="0.2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 x14ac:dyDescent="0.2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 x14ac:dyDescent="0.2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 x14ac:dyDescent="0.2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 x14ac:dyDescent="0.2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 x14ac:dyDescent="0.2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 x14ac:dyDescent="0.2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 x14ac:dyDescent="0.2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 x14ac:dyDescent="0.2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 x14ac:dyDescent="0.2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 x14ac:dyDescent="0.2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 x14ac:dyDescent="0.2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 x14ac:dyDescent="0.2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 x14ac:dyDescent="0.2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 x14ac:dyDescent="0.2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 x14ac:dyDescent="0.2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 x14ac:dyDescent="0.2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 x14ac:dyDescent="0.2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52" x14ac:dyDescent="0.2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52" x14ac:dyDescent="0.2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92" x14ac:dyDescent="0.2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53" thickBot="1" x14ac:dyDescent="0.25">
      <c r="A129" s="5" t="s">
        <v>56</v>
      </c>
      <c r="B129">
        <f>B126</f>
        <v>59.2</v>
      </c>
    </row>
    <row r="130" spans="1:7" x14ac:dyDescent="0.2">
      <c r="A130" s="16" t="s">
        <v>64</v>
      </c>
      <c r="B130" s="17">
        <f>AVERAGE(B78:B117)</f>
        <v>56.43249999999999</v>
      </c>
      <c r="C130" s="17"/>
    </row>
    <row r="131" spans="1:7" x14ac:dyDescent="0.2">
      <c r="A131" s="16" t="s">
        <v>65</v>
      </c>
      <c r="B131" s="18">
        <f>AVERAGE(B83:B112)</f>
        <v>55.386666666666656</v>
      </c>
      <c r="C131" s="18"/>
    </row>
    <row r="132" spans="1:7" x14ac:dyDescent="0.2">
      <c r="A132" s="16" t="s">
        <v>66</v>
      </c>
      <c r="B132" s="18">
        <f>AVERAGE(B89:B107)</f>
        <v>55.442105263157899</v>
      </c>
      <c r="C132" s="18"/>
    </row>
    <row r="133" spans="1:7" ht="16" thickBot="1" x14ac:dyDescent="0.25"/>
    <row r="134" spans="1:7" ht="16" thickBot="1" x14ac:dyDescent="0.25">
      <c r="A134" s="535" t="s">
        <v>0</v>
      </c>
      <c r="B134" s="538" t="s">
        <v>78</v>
      </c>
      <c r="C134" s="539"/>
      <c r="D134" s="540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9" thickBot="1" x14ac:dyDescent="0.25">
      <c r="A135" s="536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16" thickBot="1" x14ac:dyDescent="0.25">
      <c r="A136" s="537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6" thickBot="1" x14ac:dyDescent="0.25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6" thickBot="1" x14ac:dyDescent="0.25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6" thickBot="1" x14ac:dyDescent="0.25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6" thickBot="1" x14ac:dyDescent="0.25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6" thickBot="1" x14ac:dyDescent="0.25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6" thickBot="1" x14ac:dyDescent="0.25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6" thickBot="1" x14ac:dyDescent="0.25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6" thickBot="1" x14ac:dyDescent="0.25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6" thickBot="1" x14ac:dyDescent="0.25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6" thickBot="1" x14ac:dyDescent="0.25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6" thickBot="1" x14ac:dyDescent="0.25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6" thickBot="1" x14ac:dyDescent="0.25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6" thickBot="1" x14ac:dyDescent="0.25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6" thickBot="1" x14ac:dyDescent="0.25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6" thickBot="1" x14ac:dyDescent="0.25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6" thickBot="1" x14ac:dyDescent="0.25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6" thickBot="1" x14ac:dyDescent="0.25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6" thickBot="1" x14ac:dyDescent="0.25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6" thickBot="1" x14ac:dyDescent="0.25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6" thickBot="1" x14ac:dyDescent="0.25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6" thickBot="1" x14ac:dyDescent="0.25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6" thickBot="1" x14ac:dyDescent="0.25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6" thickBot="1" x14ac:dyDescent="0.25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6" thickBot="1" x14ac:dyDescent="0.25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6" thickBot="1" x14ac:dyDescent="0.25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6" thickBot="1" x14ac:dyDescent="0.25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6" thickBot="1" x14ac:dyDescent="0.25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6" thickBot="1" x14ac:dyDescent="0.25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6" thickBot="1" x14ac:dyDescent="0.25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6" thickBot="1" x14ac:dyDescent="0.25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6" thickBot="1" x14ac:dyDescent="0.25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6" thickBot="1" x14ac:dyDescent="0.25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6" thickBot="1" x14ac:dyDescent="0.25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6" thickBot="1" x14ac:dyDescent="0.25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6" thickBot="1" x14ac:dyDescent="0.25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6" thickBot="1" x14ac:dyDescent="0.25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6" thickBot="1" x14ac:dyDescent="0.25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6" thickBot="1" x14ac:dyDescent="0.25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53" thickBot="1" x14ac:dyDescent="0.25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53" thickBot="1" x14ac:dyDescent="0.25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 x14ac:dyDescent="0.2">
      <c r="A195" s="16" t="s">
        <v>64</v>
      </c>
      <c r="B195" s="17">
        <f>AVERAGE(B143:B182)</f>
        <v>4.4674999999999994</v>
      </c>
      <c r="C195" s="17"/>
    </row>
    <row r="196" spans="1:7" x14ac:dyDescent="0.2">
      <c r="A196" s="16" t="s">
        <v>65</v>
      </c>
      <c r="B196" s="18">
        <f>AVERAGE(B148:B177)</f>
        <v>4.2233333333333327</v>
      </c>
      <c r="C196" s="18"/>
    </row>
    <row r="197" spans="1:7" x14ac:dyDescent="0.2">
      <c r="A197" s="16" t="s">
        <v>66</v>
      </c>
      <c r="B197" s="18">
        <f>AVERAGE(B154:B172)</f>
        <v>4.1631578947368419</v>
      </c>
      <c r="C197" s="18"/>
    </row>
    <row r="200" spans="1:7" ht="15" customHeight="1" x14ac:dyDescent="0.2">
      <c r="A200" s="534" t="s">
        <v>0</v>
      </c>
      <c r="B200" s="534" t="s">
        <v>3</v>
      </c>
      <c r="C200" s="534"/>
      <c r="D200" s="534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8" x14ac:dyDescent="0.2">
      <c r="A201" s="534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x14ac:dyDescent="0.2">
      <c r="A202" s="534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 x14ac:dyDescent="0.2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 x14ac:dyDescent="0.2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 x14ac:dyDescent="0.2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 x14ac:dyDescent="0.2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 x14ac:dyDescent="0.2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 x14ac:dyDescent="0.2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 x14ac:dyDescent="0.2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 x14ac:dyDescent="0.2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 x14ac:dyDescent="0.2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 x14ac:dyDescent="0.2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 x14ac:dyDescent="0.2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 x14ac:dyDescent="0.2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 x14ac:dyDescent="0.2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 x14ac:dyDescent="0.2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 x14ac:dyDescent="0.2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 x14ac:dyDescent="0.2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 x14ac:dyDescent="0.2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 x14ac:dyDescent="0.2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 x14ac:dyDescent="0.2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 x14ac:dyDescent="0.2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 x14ac:dyDescent="0.2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 x14ac:dyDescent="0.2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 x14ac:dyDescent="0.2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 x14ac:dyDescent="0.2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 x14ac:dyDescent="0.2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 x14ac:dyDescent="0.2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 x14ac:dyDescent="0.2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 x14ac:dyDescent="0.2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 x14ac:dyDescent="0.2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 x14ac:dyDescent="0.2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 x14ac:dyDescent="0.2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 x14ac:dyDescent="0.2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 x14ac:dyDescent="0.2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 x14ac:dyDescent="0.2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 x14ac:dyDescent="0.2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 x14ac:dyDescent="0.2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 x14ac:dyDescent="0.2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 x14ac:dyDescent="0.2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 x14ac:dyDescent="0.2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 x14ac:dyDescent="0.2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52" x14ac:dyDescent="0.2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52" x14ac:dyDescent="0.2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92" x14ac:dyDescent="0.2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 x14ac:dyDescent="0.2">
      <c r="A261" s="16" t="s">
        <v>64</v>
      </c>
      <c r="B261" s="17">
        <f>AVERAGE(B209:B248)</f>
        <v>7.5475000000000012</v>
      </c>
      <c r="C261" s="17"/>
    </row>
    <row r="262" spans="1:7" x14ac:dyDescent="0.2">
      <c r="A262" s="16" t="s">
        <v>65</v>
      </c>
      <c r="B262" s="18">
        <f>AVERAGE(B214:B243)</f>
        <v>7.1966666666666681</v>
      </c>
      <c r="C262" s="18"/>
    </row>
    <row r="263" spans="1:7" x14ac:dyDescent="0.2">
      <c r="A263" s="16" t="s">
        <v>66</v>
      </c>
      <c r="B263" s="18">
        <f>AVERAGE(B220:B238)</f>
        <v>7.121052631578948</v>
      </c>
      <c r="C263" s="18"/>
    </row>
    <row r="265" spans="1:7" ht="16" thickBot="1" x14ac:dyDescent="0.25"/>
    <row r="266" spans="1:7" ht="15" customHeight="1" thickBot="1" x14ac:dyDescent="0.25">
      <c r="A266" s="535" t="s">
        <v>0</v>
      </c>
      <c r="B266" s="541" t="s">
        <v>67</v>
      </c>
      <c r="C266" s="542"/>
      <c r="D266" s="543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9" thickBot="1" x14ac:dyDescent="0.25">
      <c r="A267" s="536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8" thickBot="1" x14ac:dyDescent="0.25">
      <c r="A268" s="537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6" thickBot="1" x14ac:dyDescent="0.25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6" thickBot="1" x14ac:dyDescent="0.25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6" thickBot="1" x14ac:dyDescent="0.25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6" thickBot="1" x14ac:dyDescent="0.25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6" thickBot="1" x14ac:dyDescent="0.25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6" thickBot="1" x14ac:dyDescent="0.25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6" thickBot="1" x14ac:dyDescent="0.25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6" thickBot="1" x14ac:dyDescent="0.25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6" thickBot="1" x14ac:dyDescent="0.25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6" thickBot="1" x14ac:dyDescent="0.25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6" thickBot="1" x14ac:dyDescent="0.25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6" thickBot="1" x14ac:dyDescent="0.25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6" thickBot="1" x14ac:dyDescent="0.25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6" thickBot="1" x14ac:dyDescent="0.25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6" thickBot="1" x14ac:dyDescent="0.25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6" thickBot="1" x14ac:dyDescent="0.25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6" thickBot="1" x14ac:dyDescent="0.25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6" thickBot="1" x14ac:dyDescent="0.25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6" thickBot="1" x14ac:dyDescent="0.25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6" thickBot="1" x14ac:dyDescent="0.25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6" thickBot="1" x14ac:dyDescent="0.25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6" thickBot="1" x14ac:dyDescent="0.25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6" thickBot="1" x14ac:dyDescent="0.25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6" thickBot="1" x14ac:dyDescent="0.25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6" thickBot="1" x14ac:dyDescent="0.25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6" thickBot="1" x14ac:dyDescent="0.25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6" thickBot="1" x14ac:dyDescent="0.25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6" thickBot="1" x14ac:dyDescent="0.25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6" thickBot="1" x14ac:dyDescent="0.25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6" thickBot="1" x14ac:dyDescent="0.25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6" thickBot="1" x14ac:dyDescent="0.25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6" thickBot="1" x14ac:dyDescent="0.25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6" thickBot="1" x14ac:dyDescent="0.25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6" thickBot="1" x14ac:dyDescent="0.25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6" thickBot="1" x14ac:dyDescent="0.25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6" thickBot="1" x14ac:dyDescent="0.25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6" thickBot="1" x14ac:dyDescent="0.25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6" thickBot="1" x14ac:dyDescent="0.25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6" thickBot="1" x14ac:dyDescent="0.25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6" thickBot="1" x14ac:dyDescent="0.25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6" thickBot="1" x14ac:dyDescent="0.25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6" thickBot="1" x14ac:dyDescent="0.25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6" thickBot="1" x14ac:dyDescent="0.25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6" thickBot="1" x14ac:dyDescent="0.25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6" thickBot="1" x14ac:dyDescent="0.25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6" thickBot="1" x14ac:dyDescent="0.25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6" thickBot="1" x14ac:dyDescent="0.25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6" thickBot="1" x14ac:dyDescent="0.25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6" thickBot="1" x14ac:dyDescent="0.25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6" thickBot="1" x14ac:dyDescent="0.25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6" thickBot="1" x14ac:dyDescent="0.25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53" thickBot="1" x14ac:dyDescent="0.25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53" thickBot="1" x14ac:dyDescent="0.25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 x14ac:dyDescent="0.2">
      <c r="A327" s="16" t="s">
        <v>64</v>
      </c>
      <c r="B327" s="17">
        <f>AVERAGE(B275:B314)</f>
        <v>33.919999999999995</v>
      </c>
    </row>
    <row r="328" spans="1:7" x14ac:dyDescent="0.2">
      <c r="A328" s="16" t="s">
        <v>65</v>
      </c>
      <c r="B328" s="18">
        <f>AVERAGE(B280:B309)</f>
        <v>33.61</v>
      </c>
    </row>
    <row r="329" spans="1:7" x14ac:dyDescent="0.2">
      <c r="A329" s="16" t="s">
        <v>66</v>
      </c>
      <c r="B329" s="18">
        <f>AVERAGE(B286:B304)</f>
        <v>34.131578947368425</v>
      </c>
    </row>
    <row r="332" spans="1:7" ht="16" thickBot="1" x14ac:dyDescent="0.25"/>
    <row r="333" spans="1:7" ht="15" customHeight="1" thickBot="1" x14ac:dyDescent="0.25">
      <c r="A333" s="535" t="s">
        <v>0</v>
      </c>
      <c r="B333" s="541" t="s">
        <v>70</v>
      </c>
      <c r="C333" s="542"/>
      <c r="D333" s="543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9" thickBot="1" x14ac:dyDescent="0.25">
      <c r="A334" s="536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8" thickBot="1" x14ac:dyDescent="0.25">
      <c r="A335" s="537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6" thickBot="1" x14ac:dyDescent="0.25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6" thickBot="1" x14ac:dyDescent="0.25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6" thickBot="1" x14ac:dyDescent="0.25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6" thickBot="1" x14ac:dyDescent="0.25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6" thickBot="1" x14ac:dyDescent="0.25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6" thickBot="1" x14ac:dyDescent="0.25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6" thickBot="1" x14ac:dyDescent="0.25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6" thickBot="1" x14ac:dyDescent="0.25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6" thickBot="1" x14ac:dyDescent="0.25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6" thickBot="1" x14ac:dyDescent="0.25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6" thickBot="1" x14ac:dyDescent="0.25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6" thickBot="1" x14ac:dyDescent="0.25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6" thickBot="1" x14ac:dyDescent="0.25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6" thickBot="1" x14ac:dyDescent="0.25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6" thickBot="1" x14ac:dyDescent="0.25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6" thickBot="1" x14ac:dyDescent="0.25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6" thickBot="1" x14ac:dyDescent="0.25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6" thickBot="1" x14ac:dyDescent="0.25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6" thickBot="1" x14ac:dyDescent="0.25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6" thickBot="1" x14ac:dyDescent="0.25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6" thickBot="1" x14ac:dyDescent="0.25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6" thickBot="1" x14ac:dyDescent="0.25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6" thickBot="1" x14ac:dyDescent="0.25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6" thickBot="1" x14ac:dyDescent="0.25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6" thickBot="1" x14ac:dyDescent="0.25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6" thickBot="1" x14ac:dyDescent="0.25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6" thickBot="1" x14ac:dyDescent="0.25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6" thickBot="1" x14ac:dyDescent="0.25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6" thickBot="1" x14ac:dyDescent="0.25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6" thickBot="1" x14ac:dyDescent="0.25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6" thickBot="1" x14ac:dyDescent="0.25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6" thickBot="1" x14ac:dyDescent="0.25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6" thickBot="1" x14ac:dyDescent="0.25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6" thickBot="1" x14ac:dyDescent="0.25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6" thickBot="1" x14ac:dyDescent="0.25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6" thickBot="1" x14ac:dyDescent="0.25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6" thickBot="1" x14ac:dyDescent="0.25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6" thickBot="1" x14ac:dyDescent="0.25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6" thickBot="1" x14ac:dyDescent="0.25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6" thickBot="1" x14ac:dyDescent="0.25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6" thickBot="1" x14ac:dyDescent="0.25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6" thickBot="1" x14ac:dyDescent="0.25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6" thickBot="1" x14ac:dyDescent="0.25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6" thickBot="1" x14ac:dyDescent="0.25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6" thickBot="1" x14ac:dyDescent="0.25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6" thickBot="1" x14ac:dyDescent="0.25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6" thickBot="1" x14ac:dyDescent="0.25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6" thickBot="1" x14ac:dyDescent="0.25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6" thickBot="1" x14ac:dyDescent="0.25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6" thickBot="1" x14ac:dyDescent="0.25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53" thickBot="1" x14ac:dyDescent="0.25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53" thickBot="1" x14ac:dyDescent="0.25">
      <c r="A390" s="5" t="s">
        <v>56</v>
      </c>
      <c r="B390" s="4">
        <v>224</v>
      </c>
      <c r="D390" s="1"/>
      <c r="E390" s="1"/>
      <c r="F390" s="37"/>
      <c r="G390" s="37"/>
    </row>
    <row r="391" spans="1:7" ht="93" thickBot="1" x14ac:dyDescent="0.25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 x14ac:dyDescent="0.2">
      <c r="A394" s="16" t="s">
        <v>64</v>
      </c>
      <c r="B394" s="17">
        <f>AVERAGE(B342:B381)</f>
        <v>195.92250000000004</v>
      </c>
    </row>
    <row r="395" spans="1:7" x14ac:dyDescent="0.2">
      <c r="A395" s="16" t="s">
        <v>65</v>
      </c>
      <c r="B395" s="18">
        <f>AVERAGE(B347:B376)</f>
        <v>187.85666666666671</v>
      </c>
    </row>
    <row r="396" spans="1:7" x14ac:dyDescent="0.2">
      <c r="A396" s="16" t="s">
        <v>66</v>
      </c>
      <c r="B396" s="18">
        <f>AVERAGE(B353:B371)</f>
        <v>185.93684210526317</v>
      </c>
    </row>
    <row r="400" spans="1:7" ht="16" thickBot="1" x14ac:dyDescent="0.25"/>
    <row r="401" spans="1:7" ht="16" thickBot="1" x14ac:dyDescent="0.25">
      <c r="A401" s="535" t="s">
        <v>0</v>
      </c>
      <c r="B401" s="548" t="s">
        <v>71</v>
      </c>
      <c r="C401" s="549"/>
      <c r="D401" s="550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6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7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/>
      <c r="F459" s="37"/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baseColWidth="10" defaultColWidth="9.1640625" defaultRowHeight="15" x14ac:dyDescent="0.2"/>
  <cols>
    <col min="1" max="1" width="13" style="59" customWidth="1"/>
    <col min="2" max="2" width="10.33203125" style="59" customWidth="1"/>
    <col min="4" max="4" width="9.1640625" style="59" customWidth="1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1" t="s">
        <v>0</v>
      </c>
      <c r="B2" s="554" t="s">
        <v>1</v>
      </c>
      <c r="C2" s="555"/>
      <c r="D2" s="556"/>
      <c r="E2" s="62">
        <f>(1-E57)^(1/3)-1</f>
        <v>-2.8262282850816667E-2</v>
      </c>
      <c r="F2" s="63">
        <f>(1-F57)^(1/3)-1</f>
        <v>-2.9768178004080603E-2</v>
      </c>
      <c r="G2" s="64"/>
    </row>
    <row r="3" spans="1:7" ht="85" thickBot="1" x14ac:dyDescent="0.2">
      <c r="A3" s="55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4" x14ac:dyDescent="0.1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4" x14ac:dyDescent="0.1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4" x14ac:dyDescent="0.1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4" x14ac:dyDescent="0.1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4" x14ac:dyDescent="0.1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4" x14ac:dyDescent="0.1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4" x14ac:dyDescent="0.1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4" x14ac:dyDescent="0.1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4" x14ac:dyDescent="0.1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4" x14ac:dyDescent="0.1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4" x14ac:dyDescent="0.1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4" x14ac:dyDescent="0.1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4" x14ac:dyDescent="0.1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4" x14ac:dyDescent="0.1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4" x14ac:dyDescent="0.1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4" x14ac:dyDescent="0.1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4" x14ac:dyDescent="0.1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4" x14ac:dyDescent="0.1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4" x14ac:dyDescent="0.1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4" x14ac:dyDescent="0.1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4" x14ac:dyDescent="0.1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4" x14ac:dyDescent="0.1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4" x14ac:dyDescent="0.1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4" x14ac:dyDescent="0.1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4" x14ac:dyDescent="0.1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4" x14ac:dyDescent="0.1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4" x14ac:dyDescent="0.1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4" x14ac:dyDescent="0.1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4" x14ac:dyDescent="0.1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4" x14ac:dyDescent="0.1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4" x14ac:dyDescent="0.1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4" x14ac:dyDescent="0.1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4" x14ac:dyDescent="0.1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4" x14ac:dyDescent="0.1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4" x14ac:dyDescent="0.1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thickBot="1" x14ac:dyDescent="0.2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 x14ac:dyDescent="0.15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 x14ac:dyDescent="0.15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21.9</v>
      </c>
    </row>
    <row r="63" spans="1:7" x14ac:dyDescent="0.2">
      <c r="A63" s="110" t="s">
        <v>64</v>
      </c>
      <c r="B63" s="111">
        <f>AVERAGE(B11:B50)</f>
        <v>20.220000000000002</v>
      </c>
      <c r="C63" s="17"/>
    </row>
    <row r="64" spans="1:7" x14ac:dyDescent="0.2">
      <c r="A64" s="112" t="s">
        <v>65</v>
      </c>
      <c r="B64" s="113">
        <f>AVERAGE(B16:B45)</f>
        <v>19.556666666666665</v>
      </c>
      <c r="C64" s="18"/>
    </row>
    <row r="65" spans="1:7" ht="16" thickBot="1" x14ac:dyDescent="0.25">
      <c r="A65" s="114" t="s">
        <v>66</v>
      </c>
      <c r="B65" s="115">
        <f>AVERAGE(B22:B40)</f>
        <v>19.536842105263158</v>
      </c>
      <c r="C65" s="18"/>
    </row>
    <row r="68" spans="1:7" ht="16" thickBot="1" x14ac:dyDescent="0.25"/>
    <row r="69" spans="1:7" ht="37.5" customHeight="1" thickBot="1" x14ac:dyDescent="0.2">
      <c r="A69" s="551" t="s">
        <v>0</v>
      </c>
      <c r="B69" s="554" t="s">
        <v>2</v>
      </c>
      <c r="C69" s="555"/>
      <c r="D69" s="556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85" thickBot="1" x14ac:dyDescent="0.2">
      <c r="A70" s="55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4" x14ac:dyDescent="0.1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4" x14ac:dyDescent="0.1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4" x14ac:dyDescent="0.1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4" x14ac:dyDescent="0.1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4" x14ac:dyDescent="0.1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4" x14ac:dyDescent="0.1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4" x14ac:dyDescent="0.1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4" x14ac:dyDescent="0.1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4" x14ac:dyDescent="0.1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4" x14ac:dyDescent="0.1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4" x14ac:dyDescent="0.1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4" x14ac:dyDescent="0.1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4" x14ac:dyDescent="0.1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4" x14ac:dyDescent="0.1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4" x14ac:dyDescent="0.1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4" x14ac:dyDescent="0.1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4" x14ac:dyDescent="0.1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4" x14ac:dyDescent="0.1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4" x14ac:dyDescent="0.1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4" x14ac:dyDescent="0.1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4" x14ac:dyDescent="0.1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4" x14ac:dyDescent="0.1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4" x14ac:dyDescent="0.1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4" x14ac:dyDescent="0.1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4" x14ac:dyDescent="0.1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4" x14ac:dyDescent="0.1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4" x14ac:dyDescent="0.1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4" x14ac:dyDescent="0.1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4" x14ac:dyDescent="0.1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4" x14ac:dyDescent="0.1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4" x14ac:dyDescent="0.1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4" x14ac:dyDescent="0.1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4" x14ac:dyDescent="0.1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4" x14ac:dyDescent="0.1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4" x14ac:dyDescent="0.1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4" x14ac:dyDescent="0.1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4" x14ac:dyDescent="0.1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4" x14ac:dyDescent="0.1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4" x14ac:dyDescent="0.1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4" x14ac:dyDescent="0.1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4" x14ac:dyDescent="0.1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4" x14ac:dyDescent="0.1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4" x14ac:dyDescent="0.1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4" x14ac:dyDescent="0.1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thickBot="1" x14ac:dyDescent="0.2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6" x14ac:dyDescent="0.15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 x14ac:dyDescent="0.15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28.8</v>
      </c>
    </row>
    <row r="130" spans="1:7" x14ac:dyDescent="0.2">
      <c r="A130" s="110" t="s">
        <v>64</v>
      </c>
      <c r="B130" s="111">
        <f>AVERAGE(B78:B117)</f>
        <v>48.697499999999991</v>
      </c>
      <c r="C130" s="17"/>
    </row>
    <row r="131" spans="1:7" x14ac:dyDescent="0.2">
      <c r="A131" s="112" t="s">
        <v>65</v>
      </c>
      <c r="B131" s="113">
        <f>AVERAGE(B83:B112)</f>
        <v>47.556666666666651</v>
      </c>
      <c r="C131" s="18"/>
    </row>
    <row r="132" spans="1:7" ht="16" thickBot="1" x14ac:dyDescent="0.25">
      <c r="A132" s="114" t="s">
        <v>66</v>
      </c>
      <c r="B132" s="115">
        <f>AVERAGE(B89:B107)</f>
        <v>47.278947368421058</v>
      </c>
      <c r="C132" s="18"/>
    </row>
    <row r="133" spans="1:7" ht="16" thickBot="1" x14ac:dyDescent="0.25"/>
    <row r="134" spans="1:7" ht="14" thickBot="1" x14ac:dyDescent="0.2">
      <c r="A134" s="551" t="s">
        <v>0</v>
      </c>
      <c r="B134" s="554" t="s">
        <v>78</v>
      </c>
      <c r="C134" s="555"/>
      <c r="D134" s="556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85" thickBot="1" x14ac:dyDescent="0.2">
      <c r="A135" s="55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thickBot="1" x14ac:dyDescent="0.2">
      <c r="A136" s="55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4" x14ac:dyDescent="0.1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4" x14ac:dyDescent="0.1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4" x14ac:dyDescent="0.1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4" x14ac:dyDescent="0.1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4" x14ac:dyDescent="0.1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4" x14ac:dyDescent="0.1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4" x14ac:dyDescent="0.1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4" x14ac:dyDescent="0.1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4" x14ac:dyDescent="0.1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4" x14ac:dyDescent="0.1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4" x14ac:dyDescent="0.1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4" x14ac:dyDescent="0.1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4" x14ac:dyDescent="0.1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4" x14ac:dyDescent="0.1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4" x14ac:dyDescent="0.1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4" x14ac:dyDescent="0.1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4" x14ac:dyDescent="0.1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4" x14ac:dyDescent="0.1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4" x14ac:dyDescent="0.1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4" x14ac:dyDescent="0.1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4" x14ac:dyDescent="0.1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4" x14ac:dyDescent="0.1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4" x14ac:dyDescent="0.1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4" x14ac:dyDescent="0.1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4" x14ac:dyDescent="0.1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4" x14ac:dyDescent="0.1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4" x14ac:dyDescent="0.1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4" x14ac:dyDescent="0.1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4" x14ac:dyDescent="0.1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4" x14ac:dyDescent="0.1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4" x14ac:dyDescent="0.1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4" x14ac:dyDescent="0.1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4" x14ac:dyDescent="0.1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4" x14ac:dyDescent="0.1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thickBot="1" x14ac:dyDescent="0.2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4" thickBot="1" x14ac:dyDescent="0.2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7" thickBot="1" x14ac:dyDescent="0.2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7.89</v>
      </c>
    </row>
    <row r="195" spans="1:7" x14ac:dyDescent="0.2">
      <c r="A195" s="110" t="s">
        <v>64</v>
      </c>
      <c r="B195" s="142">
        <f>AVERAGE(B143:B182)</f>
        <v>2.5065</v>
      </c>
      <c r="C195" s="17"/>
    </row>
    <row r="196" spans="1:7" x14ac:dyDescent="0.2">
      <c r="A196" s="112" t="s">
        <v>65</v>
      </c>
      <c r="B196" s="143">
        <f>AVERAGE(B148:B177)</f>
        <v>2.3183333333333329</v>
      </c>
      <c r="C196" s="18"/>
    </row>
    <row r="197" spans="1:7" ht="16" thickBot="1" x14ac:dyDescent="0.25">
      <c r="A197" s="114" t="s">
        <v>66</v>
      </c>
      <c r="B197" s="144">
        <f>AVERAGE(B154:B172)</f>
        <v>2.2642105263157895</v>
      </c>
      <c r="C197" s="18"/>
    </row>
    <row r="199" spans="1:7" ht="16" thickBot="1" x14ac:dyDescent="0.25"/>
    <row r="200" spans="1:7" ht="15" customHeight="1" thickBot="1" x14ac:dyDescent="0.2">
      <c r="A200" s="551" t="s">
        <v>0</v>
      </c>
      <c r="B200" s="554" t="s">
        <v>3</v>
      </c>
      <c r="C200" s="555"/>
      <c r="D200" s="556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85" thickBot="1" x14ac:dyDescent="0.2">
      <c r="A201" s="55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thickBot="1" x14ac:dyDescent="0.2">
      <c r="A202" s="55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4" x14ac:dyDescent="0.1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4" x14ac:dyDescent="0.1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4" x14ac:dyDescent="0.1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4" x14ac:dyDescent="0.1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4" x14ac:dyDescent="0.1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4" x14ac:dyDescent="0.1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4" x14ac:dyDescent="0.1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4" x14ac:dyDescent="0.1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4" x14ac:dyDescent="0.1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4" x14ac:dyDescent="0.1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4" x14ac:dyDescent="0.1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4" x14ac:dyDescent="0.1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4" x14ac:dyDescent="0.1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4" x14ac:dyDescent="0.1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4" x14ac:dyDescent="0.1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4" x14ac:dyDescent="0.1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4" x14ac:dyDescent="0.1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4" x14ac:dyDescent="0.1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4" x14ac:dyDescent="0.1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4" x14ac:dyDescent="0.1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4" x14ac:dyDescent="0.1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4" x14ac:dyDescent="0.1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4" x14ac:dyDescent="0.1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4" x14ac:dyDescent="0.1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4" x14ac:dyDescent="0.1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4" x14ac:dyDescent="0.1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4" x14ac:dyDescent="0.1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4" x14ac:dyDescent="0.1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4" x14ac:dyDescent="0.1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4" x14ac:dyDescent="0.1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4" x14ac:dyDescent="0.1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4" x14ac:dyDescent="0.1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4" x14ac:dyDescent="0.1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4" x14ac:dyDescent="0.1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4" x14ac:dyDescent="0.1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4" x14ac:dyDescent="0.1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4" x14ac:dyDescent="0.1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4" x14ac:dyDescent="0.1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4" x14ac:dyDescent="0.1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thickBot="1" x14ac:dyDescent="0.2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4" thickBot="1" x14ac:dyDescent="0.2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 x14ac:dyDescent="0.15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9.1999999999999993</v>
      </c>
    </row>
    <row r="261" spans="1:7" x14ac:dyDescent="0.2">
      <c r="A261" s="110" t="s">
        <v>64</v>
      </c>
      <c r="B261" s="111">
        <f>AVERAGE(B209:B248)</f>
        <v>6.9099999999999993</v>
      </c>
      <c r="C261" s="17"/>
    </row>
    <row r="262" spans="1:7" x14ac:dyDescent="0.2">
      <c r="A262" s="112" t="s">
        <v>65</v>
      </c>
      <c r="B262" s="113">
        <f>AVERAGE(B214:B243)</f>
        <v>6.5633333333333335</v>
      </c>
      <c r="C262" s="18"/>
    </row>
    <row r="263" spans="1:7" ht="16" thickBot="1" x14ac:dyDescent="0.25">
      <c r="A263" s="114" t="s">
        <v>66</v>
      </c>
      <c r="B263" s="115">
        <f>AVERAGE(B220:B238)</f>
        <v>6.4789473684210526</v>
      </c>
      <c r="C263" s="18"/>
    </row>
    <row r="265" spans="1:7" ht="16" thickBot="1" x14ac:dyDescent="0.25"/>
    <row r="266" spans="1:7" ht="15" customHeight="1" thickBot="1" x14ac:dyDescent="0.2">
      <c r="A266" s="551" t="s">
        <v>0</v>
      </c>
      <c r="B266" s="554" t="s">
        <v>67</v>
      </c>
      <c r="C266" s="555"/>
      <c r="D266" s="556"/>
      <c r="E266" s="62" t="e">
        <f>(1-E321)^(1/3)-1</f>
        <v>#DIV/0!</v>
      </c>
      <c r="F266" s="63" t="e">
        <f>(1-F321)^(1/3)-1</f>
        <v>#DIV/0!</v>
      </c>
      <c r="G266" s="64"/>
    </row>
    <row r="267" spans="1:7" ht="85" thickBot="1" x14ac:dyDescent="0.2">
      <c r="A267" s="55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4" x14ac:dyDescent="0.1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4" x14ac:dyDescent="0.1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4" x14ac:dyDescent="0.1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4" x14ac:dyDescent="0.1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4" x14ac:dyDescent="0.1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4" x14ac:dyDescent="0.1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4" x14ac:dyDescent="0.1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4" x14ac:dyDescent="0.1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4" x14ac:dyDescent="0.1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4" x14ac:dyDescent="0.1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4" x14ac:dyDescent="0.1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4" x14ac:dyDescent="0.1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4" x14ac:dyDescent="0.1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4" x14ac:dyDescent="0.1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4" x14ac:dyDescent="0.1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4" x14ac:dyDescent="0.1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4" x14ac:dyDescent="0.1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4" x14ac:dyDescent="0.1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4" x14ac:dyDescent="0.1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4" x14ac:dyDescent="0.1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4" x14ac:dyDescent="0.1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4" x14ac:dyDescent="0.1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4" x14ac:dyDescent="0.1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4" x14ac:dyDescent="0.1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4" x14ac:dyDescent="0.1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4" x14ac:dyDescent="0.1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4" x14ac:dyDescent="0.1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4" x14ac:dyDescent="0.1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4" x14ac:dyDescent="0.1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4" x14ac:dyDescent="0.1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4" x14ac:dyDescent="0.1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4" x14ac:dyDescent="0.1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4" x14ac:dyDescent="0.1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4" x14ac:dyDescent="0.1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4" x14ac:dyDescent="0.1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4" x14ac:dyDescent="0.1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4" x14ac:dyDescent="0.1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4" x14ac:dyDescent="0.1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4" x14ac:dyDescent="0.1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4" x14ac:dyDescent="0.1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4" x14ac:dyDescent="0.1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4" x14ac:dyDescent="0.1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4" x14ac:dyDescent="0.1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4" x14ac:dyDescent="0.1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4" x14ac:dyDescent="0.1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4" x14ac:dyDescent="0.1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4" x14ac:dyDescent="0.1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4" x14ac:dyDescent="0.1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4" x14ac:dyDescent="0.1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thickBot="1" x14ac:dyDescent="0.2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6" thickBot="1" x14ac:dyDescent="0.25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6" x14ac:dyDescent="0.2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 x14ac:dyDescent="0.2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59.2</v>
      </c>
    </row>
    <row r="327" spans="1:7" x14ac:dyDescent="0.2">
      <c r="A327" s="110" t="s">
        <v>64</v>
      </c>
      <c r="B327" s="148" t="e">
        <f>AVERAGE(B275:B314)</f>
        <v>#DIV/0!</v>
      </c>
    </row>
    <row r="328" spans="1:7" x14ac:dyDescent="0.2">
      <c r="A328" s="112" t="s">
        <v>65</v>
      </c>
      <c r="B328" s="149" t="e">
        <f>AVERAGE(B280:B309)</f>
        <v>#DIV/0!</v>
      </c>
    </row>
    <row r="329" spans="1:7" ht="16" thickBot="1" x14ac:dyDescent="0.25">
      <c r="A329" s="114" t="s">
        <v>66</v>
      </c>
      <c r="B329" s="150" t="e">
        <f>AVERAGE(B286:B304)</f>
        <v>#DIV/0!</v>
      </c>
    </row>
    <row r="330" spans="1:7" ht="16" thickBot="1" x14ac:dyDescent="0.25"/>
    <row r="331" spans="1:7" ht="15" customHeight="1" thickBot="1" x14ac:dyDescent="0.2">
      <c r="A331" s="551" t="s">
        <v>0</v>
      </c>
      <c r="B331" s="554" t="s">
        <v>70</v>
      </c>
      <c r="C331" s="555"/>
      <c r="D331" s="556"/>
      <c r="E331" s="62" t="e">
        <f>(1-E386)^(1/3)-1</f>
        <v>#DIV/0!</v>
      </c>
      <c r="F331" s="63" t="e">
        <f>(1-F386)^(1/3)-1</f>
        <v>#DIV/0!</v>
      </c>
      <c r="G331" s="64"/>
    </row>
    <row r="332" spans="1:7" ht="85" thickBot="1" x14ac:dyDescent="0.25">
      <c r="A332" s="552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9" thickBot="1" x14ac:dyDescent="0.25">
      <c r="A333" s="553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6" thickBot="1" x14ac:dyDescent="0.25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 x14ac:dyDescent="0.2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thickBot="1" x14ac:dyDescent="0.2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 x14ac:dyDescent="0.2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4" x14ac:dyDescent="0.1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4" x14ac:dyDescent="0.1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4" x14ac:dyDescent="0.1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4" x14ac:dyDescent="0.1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4" x14ac:dyDescent="0.1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4" x14ac:dyDescent="0.1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4" x14ac:dyDescent="0.1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4" x14ac:dyDescent="0.1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4" x14ac:dyDescent="0.1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4" x14ac:dyDescent="0.1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4" x14ac:dyDescent="0.1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4" x14ac:dyDescent="0.1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4" x14ac:dyDescent="0.1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4" x14ac:dyDescent="0.1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4" x14ac:dyDescent="0.1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4" x14ac:dyDescent="0.1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4" x14ac:dyDescent="0.1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4" x14ac:dyDescent="0.1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4" x14ac:dyDescent="0.1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4" x14ac:dyDescent="0.1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4" x14ac:dyDescent="0.1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4" x14ac:dyDescent="0.1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4" x14ac:dyDescent="0.1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4" x14ac:dyDescent="0.1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4" x14ac:dyDescent="0.1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4" x14ac:dyDescent="0.1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4" x14ac:dyDescent="0.1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4" x14ac:dyDescent="0.1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4" x14ac:dyDescent="0.1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4" x14ac:dyDescent="0.1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4" x14ac:dyDescent="0.1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4" x14ac:dyDescent="0.1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4" x14ac:dyDescent="0.1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4" x14ac:dyDescent="0.1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4" x14ac:dyDescent="0.1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4" x14ac:dyDescent="0.1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4" x14ac:dyDescent="0.1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4" x14ac:dyDescent="0.1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4" x14ac:dyDescent="0.1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4" x14ac:dyDescent="0.1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4" x14ac:dyDescent="0.1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4" x14ac:dyDescent="0.1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4" x14ac:dyDescent="0.1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4" x14ac:dyDescent="0.1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4" x14ac:dyDescent="0.1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4" x14ac:dyDescent="0.1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4" x14ac:dyDescent="0.1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thickBot="1" x14ac:dyDescent="0.2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4" thickBot="1" x14ac:dyDescent="0.2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 x14ac:dyDescent="0.15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 x14ac:dyDescent="0.2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 x14ac:dyDescent="0.25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 x14ac:dyDescent="0.25"/>
    <row r="391" spans="1:7" ht="57" thickBot="1" x14ac:dyDescent="0.25">
      <c r="A391" s="108" t="s">
        <v>56</v>
      </c>
      <c r="B391" s="109">
        <f>B388</f>
        <v>0</v>
      </c>
    </row>
    <row r="392" spans="1:7" x14ac:dyDescent="0.2">
      <c r="A392" s="110" t="s">
        <v>64</v>
      </c>
      <c r="B392" s="142" t="e">
        <f>AVERAGE(B340:B379)</f>
        <v>#DIV/0!</v>
      </c>
    </row>
    <row r="393" spans="1:7" x14ac:dyDescent="0.2">
      <c r="A393" s="112" t="s">
        <v>65</v>
      </c>
      <c r="B393" s="143" t="e">
        <f>AVERAGE(B345:B374)</f>
        <v>#DIV/0!</v>
      </c>
    </row>
    <row r="394" spans="1:7" ht="16" thickBot="1" x14ac:dyDescent="0.25">
      <c r="A394" s="114" t="s">
        <v>66</v>
      </c>
      <c r="B394" s="144" t="e">
        <f>AVERAGE(B351:B369)</f>
        <v>#DIV/0!</v>
      </c>
    </row>
    <row r="395" spans="1:7" ht="16" thickBot="1" x14ac:dyDescent="0.25"/>
    <row r="396" spans="1:7" ht="15.75" customHeight="1" thickBot="1" x14ac:dyDescent="0.2">
      <c r="A396" s="551" t="s">
        <v>0</v>
      </c>
      <c r="B396" s="554" t="s">
        <v>89</v>
      </c>
      <c r="C396" s="555"/>
      <c r="D396" s="556"/>
      <c r="E396" s="62">
        <f>(1-E451)^(1/3)-1</f>
        <v>0</v>
      </c>
      <c r="F396" s="63">
        <f>(1-F451)^(1/3)-1</f>
        <v>0</v>
      </c>
      <c r="G396" s="64"/>
    </row>
    <row r="397" spans="1:7" ht="85" thickBot="1" x14ac:dyDescent="0.25">
      <c r="A397" s="552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6" thickBot="1" x14ac:dyDescent="0.25">
      <c r="A398" s="553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6" thickBot="1" x14ac:dyDescent="0.25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 x14ac:dyDescent="0.2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 x14ac:dyDescent="0.2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 x14ac:dyDescent="0.2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4" x14ac:dyDescent="0.1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4" x14ac:dyDescent="0.1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4" x14ac:dyDescent="0.1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4" x14ac:dyDescent="0.1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4" x14ac:dyDescent="0.1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4" x14ac:dyDescent="0.1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4" x14ac:dyDescent="0.1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4" x14ac:dyDescent="0.1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4" x14ac:dyDescent="0.1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4" x14ac:dyDescent="0.1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4" x14ac:dyDescent="0.1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4" x14ac:dyDescent="0.1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4" x14ac:dyDescent="0.1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4" x14ac:dyDescent="0.1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4" x14ac:dyDescent="0.1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4" x14ac:dyDescent="0.1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4" x14ac:dyDescent="0.1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4" x14ac:dyDescent="0.1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4" x14ac:dyDescent="0.1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4" x14ac:dyDescent="0.1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4" x14ac:dyDescent="0.1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4" x14ac:dyDescent="0.1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4" x14ac:dyDescent="0.1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4" x14ac:dyDescent="0.1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4" x14ac:dyDescent="0.1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4" x14ac:dyDescent="0.1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4" x14ac:dyDescent="0.1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4" x14ac:dyDescent="0.1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4" x14ac:dyDescent="0.1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4" x14ac:dyDescent="0.1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4" x14ac:dyDescent="0.1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4" x14ac:dyDescent="0.1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4" x14ac:dyDescent="0.1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4" x14ac:dyDescent="0.1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4" x14ac:dyDescent="0.1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4" x14ac:dyDescent="0.1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4" x14ac:dyDescent="0.1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4" x14ac:dyDescent="0.1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4" x14ac:dyDescent="0.1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4" x14ac:dyDescent="0.1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4" x14ac:dyDescent="0.1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4" x14ac:dyDescent="0.1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4" x14ac:dyDescent="0.1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4" x14ac:dyDescent="0.1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4" x14ac:dyDescent="0.1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4" x14ac:dyDescent="0.1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4" x14ac:dyDescent="0.1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thickBot="1" x14ac:dyDescent="0.2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4" thickBot="1" x14ac:dyDescent="0.2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 x14ac:dyDescent="0.15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 x14ac:dyDescent="0.2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 x14ac:dyDescent="0.25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6" thickBot="1" x14ac:dyDescent="0.25"/>
    <row r="456" spans="1:7" ht="57" thickBot="1" x14ac:dyDescent="0.25">
      <c r="A456" s="108" t="s">
        <v>56</v>
      </c>
      <c r="B456" s="109">
        <f>B453</f>
        <v>0</v>
      </c>
    </row>
    <row r="457" spans="1:7" x14ac:dyDescent="0.2">
      <c r="A457" s="110" t="s">
        <v>64</v>
      </c>
      <c r="B457" s="142" t="e">
        <f>AVERAGE(B405:B444)</f>
        <v>#DIV/0!</v>
      </c>
    </row>
    <row r="458" spans="1:7" x14ac:dyDescent="0.2">
      <c r="A458" s="112" t="s">
        <v>65</v>
      </c>
      <c r="B458" s="143" t="e">
        <f>AVERAGE(B410:B439)</f>
        <v>#DIV/0!</v>
      </c>
    </row>
    <row r="459" spans="1:7" ht="16" thickBot="1" x14ac:dyDescent="0.25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3" max="3" width="8.83203125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1" t="s">
        <v>0</v>
      </c>
      <c r="B2" s="554" t="s">
        <v>1</v>
      </c>
      <c r="C2" s="555"/>
      <c r="D2" s="556"/>
      <c r="E2" s="62">
        <f>(1-E57)^(1/3)-1</f>
        <v>-3.0619083409482384E-2</v>
      </c>
      <c r="F2" s="63">
        <f>(1-F57)^(1/3)-1</f>
        <v>-3.0619083409482384E-2</v>
      </c>
      <c r="G2" s="64"/>
    </row>
    <row r="3" spans="1:7" ht="85" thickBot="1" x14ac:dyDescent="0.2">
      <c r="A3" s="55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4" x14ac:dyDescent="0.1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4" x14ac:dyDescent="0.1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4" x14ac:dyDescent="0.1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4" x14ac:dyDescent="0.1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4" x14ac:dyDescent="0.1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4" x14ac:dyDescent="0.1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4" x14ac:dyDescent="0.1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4" x14ac:dyDescent="0.1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4" x14ac:dyDescent="0.1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4" x14ac:dyDescent="0.1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4" x14ac:dyDescent="0.1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4" x14ac:dyDescent="0.1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4" x14ac:dyDescent="0.1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4" x14ac:dyDescent="0.1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4" x14ac:dyDescent="0.1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4" x14ac:dyDescent="0.1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4" x14ac:dyDescent="0.1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4" x14ac:dyDescent="0.1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4" x14ac:dyDescent="0.1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4" x14ac:dyDescent="0.1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4" x14ac:dyDescent="0.1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4" x14ac:dyDescent="0.1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4" x14ac:dyDescent="0.1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4" x14ac:dyDescent="0.1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4" x14ac:dyDescent="0.1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4" x14ac:dyDescent="0.1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4" x14ac:dyDescent="0.1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4" x14ac:dyDescent="0.1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4" x14ac:dyDescent="0.1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4" x14ac:dyDescent="0.1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4" x14ac:dyDescent="0.1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4" x14ac:dyDescent="0.1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4" x14ac:dyDescent="0.1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4" x14ac:dyDescent="0.1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4" x14ac:dyDescent="0.1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thickBot="1" x14ac:dyDescent="0.2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 x14ac:dyDescent="0.15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 x14ac:dyDescent="0.15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77.5</v>
      </c>
    </row>
    <row r="63" spans="1:7" x14ac:dyDescent="0.2">
      <c r="A63" s="110" t="s">
        <v>64</v>
      </c>
      <c r="B63" s="111">
        <f>AVERAGE(B11:B50)</f>
        <v>55.534999999999989</v>
      </c>
      <c r="C63" s="17"/>
    </row>
    <row r="64" spans="1:7" x14ac:dyDescent="0.2">
      <c r="A64" s="112" t="s">
        <v>65</v>
      </c>
      <c r="B64" s="113">
        <f>AVERAGE(B16:B45)</f>
        <v>50.286666666666669</v>
      </c>
      <c r="C64" s="18"/>
    </row>
    <row r="65" spans="1:7" ht="16" thickBot="1" x14ac:dyDescent="0.25">
      <c r="A65" s="114" t="s">
        <v>66</v>
      </c>
      <c r="B65" s="115">
        <f>AVERAGE(B22:B40)</f>
        <v>48.89473684210526</v>
      </c>
      <c r="C65" s="18"/>
    </row>
    <row r="68" spans="1:7" ht="16" thickBot="1" x14ac:dyDescent="0.25"/>
    <row r="69" spans="1:7" ht="37.5" customHeight="1" thickBot="1" x14ac:dyDescent="0.2">
      <c r="A69" s="551" t="s">
        <v>0</v>
      </c>
      <c r="B69" s="554" t="s">
        <v>2</v>
      </c>
      <c r="C69" s="555"/>
      <c r="D69" s="556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85" thickBot="1" x14ac:dyDescent="0.2">
      <c r="A70" s="55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4" x14ac:dyDescent="0.1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4" x14ac:dyDescent="0.1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4" x14ac:dyDescent="0.1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4" x14ac:dyDescent="0.1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4" x14ac:dyDescent="0.1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4" x14ac:dyDescent="0.1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4" x14ac:dyDescent="0.1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4" x14ac:dyDescent="0.1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4" x14ac:dyDescent="0.1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4" x14ac:dyDescent="0.1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4" x14ac:dyDescent="0.1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4" x14ac:dyDescent="0.1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4" x14ac:dyDescent="0.1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4" x14ac:dyDescent="0.1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4" x14ac:dyDescent="0.1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4" x14ac:dyDescent="0.1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4" x14ac:dyDescent="0.1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4" x14ac:dyDescent="0.1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4" x14ac:dyDescent="0.1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4" x14ac:dyDescent="0.1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4" x14ac:dyDescent="0.1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4" x14ac:dyDescent="0.1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4" x14ac:dyDescent="0.1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4" x14ac:dyDescent="0.1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4" x14ac:dyDescent="0.1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4" x14ac:dyDescent="0.1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4" x14ac:dyDescent="0.1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4" x14ac:dyDescent="0.1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4" x14ac:dyDescent="0.1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4" x14ac:dyDescent="0.1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4" x14ac:dyDescent="0.1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4" x14ac:dyDescent="0.1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4" x14ac:dyDescent="0.1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4" x14ac:dyDescent="0.1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4" x14ac:dyDescent="0.1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4" x14ac:dyDescent="0.1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4" x14ac:dyDescent="0.1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4" x14ac:dyDescent="0.1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4" x14ac:dyDescent="0.1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4" x14ac:dyDescent="0.1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4" x14ac:dyDescent="0.1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4" x14ac:dyDescent="0.1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4" x14ac:dyDescent="0.1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4" x14ac:dyDescent="0.1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thickBot="1" x14ac:dyDescent="0.2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 x14ac:dyDescent="0.15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56.7</v>
      </c>
    </row>
    <row r="130" spans="1:7" x14ac:dyDescent="0.2">
      <c r="A130" s="110" t="s">
        <v>64</v>
      </c>
      <c r="B130" s="111">
        <f>AVERAGE(B78:B117)</f>
        <v>49.502500000000012</v>
      </c>
      <c r="C130" s="17"/>
    </row>
    <row r="131" spans="1:7" x14ac:dyDescent="0.2">
      <c r="A131" s="112" t="s">
        <v>65</v>
      </c>
      <c r="B131" s="113">
        <f>AVERAGE(B83:B112)</f>
        <v>47.870000000000005</v>
      </c>
      <c r="C131" s="18"/>
    </row>
    <row r="132" spans="1:7" ht="16" thickBot="1" x14ac:dyDescent="0.25">
      <c r="A132" s="114" t="s">
        <v>66</v>
      </c>
      <c r="B132" s="115">
        <f>AVERAGE(B89:B107)</f>
        <v>47.55263157894737</v>
      </c>
      <c r="C132" s="18"/>
    </row>
    <row r="133" spans="1:7" ht="16" thickBot="1" x14ac:dyDescent="0.25"/>
    <row r="134" spans="1:7" ht="14" thickBot="1" x14ac:dyDescent="0.2">
      <c r="A134" s="551" t="s">
        <v>0</v>
      </c>
      <c r="B134" s="554" t="s">
        <v>78</v>
      </c>
      <c r="C134" s="555"/>
      <c r="D134" s="556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85" thickBot="1" x14ac:dyDescent="0.2">
      <c r="A135" s="55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9" thickBot="1" x14ac:dyDescent="0.2">
      <c r="A136" s="55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4" x14ac:dyDescent="0.1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4" x14ac:dyDescent="0.1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4" x14ac:dyDescent="0.1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4" x14ac:dyDescent="0.1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4" x14ac:dyDescent="0.1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4" x14ac:dyDescent="0.1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4" x14ac:dyDescent="0.1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4" x14ac:dyDescent="0.1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4" x14ac:dyDescent="0.1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4" x14ac:dyDescent="0.1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4" x14ac:dyDescent="0.1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4" x14ac:dyDescent="0.1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4" x14ac:dyDescent="0.1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4" x14ac:dyDescent="0.1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4" x14ac:dyDescent="0.1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4" x14ac:dyDescent="0.1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4" x14ac:dyDescent="0.1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4" x14ac:dyDescent="0.1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4" x14ac:dyDescent="0.1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4" x14ac:dyDescent="0.1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4" x14ac:dyDescent="0.1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4" x14ac:dyDescent="0.1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4" x14ac:dyDescent="0.1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4" x14ac:dyDescent="0.1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4" x14ac:dyDescent="0.1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4" x14ac:dyDescent="0.1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4" x14ac:dyDescent="0.1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4" x14ac:dyDescent="0.1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4" x14ac:dyDescent="0.1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4" x14ac:dyDescent="0.1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4" x14ac:dyDescent="0.1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4" x14ac:dyDescent="0.1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4" x14ac:dyDescent="0.1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4" x14ac:dyDescent="0.1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thickBot="1" x14ac:dyDescent="0.2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4" thickBot="1" x14ac:dyDescent="0.2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7" thickBot="1" x14ac:dyDescent="0.2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7.89</v>
      </c>
    </row>
    <row r="195" spans="1:7" x14ac:dyDescent="0.2">
      <c r="A195" s="110" t="s">
        <v>64</v>
      </c>
      <c r="B195" s="142">
        <f>AVERAGE(B143:B182)</f>
        <v>3.8634999999999997</v>
      </c>
      <c r="C195" s="17"/>
    </row>
    <row r="196" spans="1:7" x14ac:dyDescent="0.2">
      <c r="A196" s="112" t="s">
        <v>65</v>
      </c>
      <c r="B196" s="143">
        <f>AVERAGE(B148:B177)</f>
        <v>3.0950000000000002</v>
      </c>
      <c r="C196" s="18"/>
    </row>
    <row r="197" spans="1:7" ht="16" thickBot="1" x14ac:dyDescent="0.25">
      <c r="A197" s="114" t="s">
        <v>66</v>
      </c>
      <c r="B197" s="144">
        <f>AVERAGE(B154:B172)</f>
        <v>2.7921052631578949</v>
      </c>
      <c r="C197" s="18"/>
    </row>
    <row r="199" spans="1:7" ht="16" thickBot="1" x14ac:dyDescent="0.25"/>
    <row r="200" spans="1:7" ht="15" customHeight="1" thickBot="1" x14ac:dyDescent="0.2">
      <c r="A200" s="551" t="s">
        <v>0</v>
      </c>
      <c r="B200" s="554" t="s">
        <v>3</v>
      </c>
      <c r="C200" s="555"/>
      <c r="D200" s="556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85" thickBot="1" x14ac:dyDescent="0.2">
      <c r="A201" s="55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4" x14ac:dyDescent="0.1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4" x14ac:dyDescent="0.1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4" x14ac:dyDescent="0.1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4" x14ac:dyDescent="0.1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4" x14ac:dyDescent="0.1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4" x14ac:dyDescent="0.1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4" x14ac:dyDescent="0.1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4" x14ac:dyDescent="0.1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4" x14ac:dyDescent="0.1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4" x14ac:dyDescent="0.1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4" x14ac:dyDescent="0.1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4" x14ac:dyDescent="0.1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4" x14ac:dyDescent="0.1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4" x14ac:dyDescent="0.1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4" x14ac:dyDescent="0.1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4" x14ac:dyDescent="0.1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4" x14ac:dyDescent="0.1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4" x14ac:dyDescent="0.1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4" x14ac:dyDescent="0.1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4" x14ac:dyDescent="0.1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4" x14ac:dyDescent="0.1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4" x14ac:dyDescent="0.1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4" x14ac:dyDescent="0.1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4" x14ac:dyDescent="0.1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4" x14ac:dyDescent="0.1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4" x14ac:dyDescent="0.1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4" x14ac:dyDescent="0.1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4" x14ac:dyDescent="0.1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4" x14ac:dyDescent="0.1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4" x14ac:dyDescent="0.1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4" x14ac:dyDescent="0.1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4" x14ac:dyDescent="0.1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4" x14ac:dyDescent="0.1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4" x14ac:dyDescent="0.1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4" x14ac:dyDescent="0.1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4" x14ac:dyDescent="0.1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thickBot="1" x14ac:dyDescent="0.2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4" thickBot="1" x14ac:dyDescent="0.2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 x14ac:dyDescent="0.15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14.5</v>
      </c>
    </row>
    <row r="261" spans="1:7" x14ac:dyDescent="0.2">
      <c r="A261" s="110" t="s">
        <v>64</v>
      </c>
      <c r="B261" s="111">
        <f>AVERAGE(B209:B248)</f>
        <v>8.5824999999999996</v>
      </c>
      <c r="C261" s="17"/>
    </row>
    <row r="262" spans="1:7" x14ac:dyDescent="0.2">
      <c r="A262" s="112" t="s">
        <v>65</v>
      </c>
      <c r="B262" s="113">
        <f>AVERAGE(B214:B243)</f>
        <v>7.4666666666666668</v>
      </c>
      <c r="C262" s="18"/>
    </row>
    <row r="263" spans="1:7" ht="16" thickBot="1" x14ac:dyDescent="0.25">
      <c r="A263" s="114" t="s">
        <v>66</v>
      </c>
      <c r="B263" s="115">
        <f>AVERAGE(B220:B238)</f>
        <v>7.1157894736842096</v>
      </c>
      <c r="C263" s="18"/>
    </row>
    <row r="265" spans="1:7" ht="16" thickBot="1" x14ac:dyDescent="0.25"/>
    <row r="266" spans="1:7" ht="15" customHeight="1" thickBot="1" x14ac:dyDescent="0.2">
      <c r="A266" s="551" t="s">
        <v>0</v>
      </c>
      <c r="B266" s="554" t="s">
        <v>67</v>
      </c>
      <c r="C266" s="555"/>
      <c r="D266" s="556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85" thickBot="1" x14ac:dyDescent="0.2">
      <c r="A267" s="55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4" x14ac:dyDescent="0.1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4" x14ac:dyDescent="0.1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4" x14ac:dyDescent="0.1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4" x14ac:dyDescent="0.1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4" x14ac:dyDescent="0.1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4" x14ac:dyDescent="0.1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4" x14ac:dyDescent="0.1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4" x14ac:dyDescent="0.1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4" x14ac:dyDescent="0.1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4" x14ac:dyDescent="0.1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4" x14ac:dyDescent="0.1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4" x14ac:dyDescent="0.1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4" x14ac:dyDescent="0.1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4" x14ac:dyDescent="0.1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4" x14ac:dyDescent="0.1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4" x14ac:dyDescent="0.1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4" x14ac:dyDescent="0.1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4" x14ac:dyDescent="0.1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4" x14ac:dyDescent="0.1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4" x14ac:dyDescent="0.1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4" x14ac:dyDescent="0.1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4" x14ac:dyDescent="0.1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4" x14ac:dyDescent="0.1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4" x14ac:dyDescent="0.1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4" x14ac:dyDescent="0.1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4" x14ac:dyDescent="0.1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4" x14ac:dyDescent="0.1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4" x14ac:dyDescent="0.1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4" x14ac:dyDescent="0.1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4" x14ac:dyDescent="0.1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4" x14ac:dyDescent="0.1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4" x14ac:dyDescent="0.1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4" x14ac:dyDescent="0.1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4" x14ac:dyDescent="0.1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4" x14ac:dyDescent="0.1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4" x14ac:dyDescent="0.1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4" x14ac:dyDescent="0.1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4" x14ac:dyDescent="0.1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4" x14ac:dyDescent="0.1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4" x14ac:dyDescent="0.1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4" x14ac:dyDescent="0.1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4" x14ac:dyDescent="0.1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4" x14ac:dyDescent="0.1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4" x14ac:dyDescent="0.1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4" x14ac:dyDescent="0.1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4" x14ac:dyDescent="0.1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4" x14ac:dyDescent="0.1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4" x14ac:dyDescent="0.1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4" x14ac:dyDescent="0.1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thickBot="1" x14ac:dyDescent="0.2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6" thickBot="1" x14ac:dyDescent="0.25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6" x14ac:dyDescent="0.2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 x14ac:dyDescent="0.2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43.6</v>
      </c>
    </row>
    <row r="327" spans="1:7" x14ac:dyDescent="0.2">
      <c r="A327" s="110" t="s">
        <v>64</v>
      </c>
      <c r="B327" s="111">
        <f>AVERAGE(B275:B314)</f>
        <v>36.737499999999997</v>
      </c>
    </row>
    <row r="328" spans="1:7" x14ac:dyDescent="0.2">
      <c r="A328" s="112" t="s">
        <v>65</v>
      </c>
      <c r="B328" s="113">
        <f>AVERAGE(B280:B309)</f>
        <v>35.826666666666675</v>
      </c>
    </row>
    <row r="329" spans="1:7" ht="16" thickBot="1" x14ac:dyDescent="0.25">
      <c r="A329" s="114" t="s">
        <v>66</v>
      </c>
      <c r="B329" s="115">
        <f>AVERAGE(B286:B304)</f>
        <v>35.857894736842105</v>
      </c>
    </row>
    <row r="332" spans="1:7" ht="16" thickBot="1" x14ac:dyDescent="0.25"/>
    <row r="333" spans="1:7" ht="15" customHeight="1" thickBot="1" x14ac:dyDescent="0.2">
      <c r="A333" s="551" t="s">
        <v>0</v>
      </c>
      <c r="B333" s="554" t="s">
        <v>70</v>
      </c>
      <c r="C333" s="555"/>
      <c r="D333" s="556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85" thickBot="1" x14ac:dyDescent="0.25">
      <c r="A334" s="552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9" thickBot="1" x14ac:dyDescent="0.25">
      <c r="A335" s="553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4" thickBot="1" x14ac:dyDescent="0.2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 x14ac:dyDescent="0.2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4" x14ac:dyDescent="0.1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4" x14ac:dyDescent="0.1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4" x14ac:dyDescent="0.1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4" x14ac:dyDescent="0.1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4" x14ac:dyDescent="0.1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4" x14ac:dyDescent="0.1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4" x14ac:dyDescent="0.1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4" x14ac:dyDescent="0.1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4" x14ac:dyDescent="0.1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4" x14ac:dyDescent="0.1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4" x14ac:dyDescent="0.1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4" x14ac:dyDescent="0.1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4" x14ac:dyDescent="0.1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4" x14ac:dyDescent="0.1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4" x14ac:dyDescent="0.1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4" x14ac:dyDescent="0.1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4" x14ac:dyDescent="0.1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4" x14ac:dyDescent="0.1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4" x14ac:dyDescent="0.1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4" x14ac:dyDescent="0.1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4" x14ac:dyDescent="0.1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4" x14ac:dyDescent="0.1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4" x14ac:dyDescent="0.1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4" x14ac:dyDescent="0.1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4" x14ac:dyDescent="0.1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4" x14ac:dyDescent="0.1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4" x14ac:dyDescent="0.1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4" x14ac:dyDescent="0.1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4" x14ac:dyDescent="0.1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4" x14ac:dyDescent="0.1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4" x14ac:dyDescent="0.1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4" x14ac:dyDescent="0.1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4" x14ac:dyDescent="0.1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4" x14ac:dyDescent="0.1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4" x14ac:dyDescent="0.1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4" x14ac:dyDescent="0.1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4" x14ac:dyDescent="0.1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4" x14ac:dyDescent="0.1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4" x14ac:dyDescent="0.1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4" x14ac:dyDescent="0.1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4" x14ac:dyDescent="0.1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4" x14ac:dyDescent="0.1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4" x14ac:dyDescent="0.1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4" x14ac:dyDescent="0.1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4" x14ac:dyDescent="0.1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4" x14ac:dyDescent="0.1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4" x14ac:dyDescent="0.1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4" x14ac:dyDescent="0.1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4" x14ac:dyDescent="0.1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thickBot="1" x14ac:dyDescent="0.2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6" thickBot="1" x14ac:dyDescent="0.25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 x14ac:dyDescent="0.2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 x14ac:dyDescent="0.2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 x14ac:dyDescent="0.25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 x14ac:dyDescent="0.25"/>
    <row r="393" spans="1:7" ht="57" thickBot="1" x14ac:dyDescent="0.25">
      <c r="A393" s="108" t="s">
        <v>56</v>
      </c>
      <c r="B393" s="109">
        <f>B390</f>
        <v>305.2</v>
      </c>
    </row>
    <row r="394" spans="1:7" x14ac:dyDescent="0.2">
      <c r="A394" s="110" t="s">
        <v>64</v>
      </c>
      <c r="B394" s="111">
        <f>AVERAGE(B342:B381)</f>
        <v>260.89250000000004</v>
      </c>
    </row>
    <row r="395" spans="1:7" x14ac:dyDescent="0.2">
      <c r="A395" s="112" t="s">
        <v>65</v>
      </c>
      <c r="B395" s="113">
        <f>AVERAGE(B347:B376)</f>
        <v>240.29333333333335</v>
      </c>
    </row>
    <row r="396" spans="1:7" ht="16" thickBot="1" x14ac:dyDescent="0.25">
      <c r="A396" s="114" t="s">
        <v>66</v>
      </c>
      <c r="B396" s="115">
        <f>AVERAGE(B353:B371)</f>
        <v>234.6</v>
      </c>
    </row>
    <row r="397" spans="1:7" ht="16" thickBot="1" x14ac:dyDescent="0.25"/>
    <row r="398" spans="1:7" ht="15.75" customHeight="1" thickBot="1" x14ac:dyDescent="0.2">
      <c r="A398" s="551" t="s">
        <v>0</v>
      </c>
      <c r="B398" s="554" t="s">
        <v>89</v>
      </c>
      <c r="C398" s="555"/>
      <c r="D398" s="556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85" thickBot="1" x14ac:dyDescent="0.25">
      <c r="A399" s="552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6" thickBot="1" x14ac:dyDescent="0.25">
      <c r="A400" s="553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6" thickBot="1" x14ac:dyDescent="0.25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 x14ac:dyDescent="0.2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4" x14ac:dyDescent="0.1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4" x14ac:dyDescent="0.1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4" x14ac:dyDescent="0.1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4" x14ac:dyDescent="0.1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4" x14ac:dyDescent="0.1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4" x14ac:dyDescent="0.1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4" x14ac:dyDescent="0.1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4" x14ac:dyDescent="0.1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4" x14ac:dyDescent="0.1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4" x14ac:dyDescent="0.1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4" x14ac:dyDescent="0.1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4" x14ac:dyDescent="0.1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4" x14ac:dyDescent="0.1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4" x14ac:dyDescent="0.1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4" x14ac:dyDescent="0.1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4" x14ac:dyDescent="0.1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4" x14ac:dyDescent="0.1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4" x14ac:dyDescent="0.1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4" x14ac:dyDescent="0.1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4" x14ac:dyDescent="0.1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4" x14ac:dyDescent="0.1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4" x14ac:dyDescent="0.1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4" x14ac:dyDescent="0.1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4" x14ac:dyDescent="0.1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4" x14ac:dyDescent="0.1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4" x14ac:dyDescent="0.1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4" x14ac:dyDescent="0.1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4" x14ac:dyDescent="0.1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4" x14ac:dyDescent="0.1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4" x14ac:dyDescent="0.1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4" x14ac:dyDescent="0.1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4" x14ac:dyDescent="0.1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4" x14ac:dyDescent="0.1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4" x14ac:dyDescent="0.1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4" x14ac:dyDescent="0.1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4" x14ac:dyDescent="0.1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4" x14ac:dyDescent="0.1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4" x14ac:dyDescent="0.1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4" x14ac:dyDescent="0.1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4" x14ac:dyDescent="0.1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4" x14ac:dyDescent="0.1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4" x14ac:dyDescent="0.1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4" x14ac:dyDescent="0.1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4" x14ac:dyDescent="0.1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4" x14ac:dyDescent="0.1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4" x14ac:dyDescent="0.1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4" x14ac:dyDescent="0.1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4" x14ac:dyDescent="0.1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4" x14ac:dyDescent="0.1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thickBot="1" x14ac:dyDescent="0.2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6" thickBot="1" x14ac:dyDescent="0.25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 x14ac:dyDescent="0.2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 x14ac:dyDescent="0.2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 x14ac:dyDescent="0.25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6" thickBot="1" x14ac:dyDescent="0.25"/>
    <row r="458" spans="1:14" ht="57" thickBot="1" x14ac:dyDescent="0.25">
      <c r="A458" s="108" t="s">
        <v>56</v>
      </c>
      <c r="B458" s="109">
        <f>B455</f>
        <v>316.7</v>
      </c>
    </row>
    <row r="459" spans="1:14" x14ac:dyDescent="0.2">
      <c r="A459" s="110" t="s">
        <v>64</v>
      </c>
      <c r="B459" s="111">
        <f>AVERAGE(B407:B446)</f>
        <v>242.63249999999999</v>
      </c>
    </row>
    <row r="460" spans="1:14" x14ac:dyDescent="0.2">
      <c r="A460" s="112" t="s">
        <v>65</v>
      </c>
      <c r="B460" s="113">
        <f>AVERAGE(B412:B441)</f>
        <v>222.67333333333335</v>
      </c>
    </row>
    <row r="461" spans="1:14" ht="16" thickBot="1" x14ac:dyDescent="0.25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1" t="s">
        <v>0</v>
      </c>
      <c r="B2" s="554" t="s">
        <v>1</v>
      </c>
      <c r="C2" s="555"/>
      <c r="D2" s="556"/>
      <c r="E2" s="62">
        <f>(1-E57)^(1/3)-1</f>
        <v>-2.970711217337596E-2</v>
      </c>
      <c r="F2" s="63">
        <f>(1-F57)^(1/3)-1</f>
        <v>-2.970711217337596E-2</v>
      </c>
      <c r="G2" s="64"/>
    </row>
    <row r="3" spans="1:7" ht="85" thickBot="1" x14ac:dyDescent="0.2">
      <c r="A3" s="55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4" x14ac:dyDescent="0.1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4" x14ac:dyDescent="0.1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4" x14ac:dyDescent="0.1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4" x14ac:dyDescent="0.1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4" x14ac:dyDescent="0.1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4" x14ac:dyDescent="0.1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4" x14ac:dyDescent="0.1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4" x14ac:dyDescent="0.1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4" x14ac:dyDescent="0.1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4" x14ac:dyDescent="0.1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4" x14ac:dyDescent="0.1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4" x14ac:dyDescent="0.1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4" x14ac:dyDescent="0.1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4" x14ac:dyDescent="0.1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4" x14ac:dyDescent="0.1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4" x14ac:dyDescent="0.1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4" x14ac:dyDescent="0.1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4" x14ac:dyDescent="0.1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4" x14ac:dyDescent="0.1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4" x14ac:dyDescent="0.1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4" x14ac:dyDescent="0.1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4" x14ac:dyDescent="0.1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4" x14ac:dyDescent="0.1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4" x14ac:dyDescent="0.1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4" x14ac:dyDescent="0.1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4" x14ac:dyDescent="0.1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4" x14ac:dyDescent="0.1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4" x14ac:dyDescent="0.1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4" x14ac:dyDescent="0.1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4" x14ac:dyDescent="0.1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4" x14ac:dyDescent="0.1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4" x14ac:dyDescent="0.1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4" x14ac:dyDescent="0.1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4" x14ac:dyDescent="0.1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4" x14ac:dyDescent="0.1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thickBot="1" x14ac:dyDescent="0.2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 x14ac:dyDescent="0.15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 x14ac:dyDescent="0.15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71</v>
      </c>
    </row>
    <row r="63" spans="1:7" x14ac:dyDescent="0.2">
      <c r="A63" s="110" t="s">
        <v>64</v>
      </c>
      <c r="B63" s="111">
        <f>AVERAGE(B11:B50)</f>
        <v>60.402499999999989</v>
      </c>
      <c r="C63" s="17"/>
    </row>
    <row r="64" spans="1:7" x14ac:dyDescent="0.2">
      <c r="A64" s="112" t="s">
        <v>65</v>
      </c>
      <c r="B64" s="113">
        <f>AVERAGE(B16:B45)</f>
        <v>55.449999999999996</v>
      </c>
      <c r="C64" s="18"/>
    </row>
    <row r="65" spans="1:7" ht="16" thickBot="1" x14ac:dyDescent="0.25">
      <c r="A65" s="114" t="s">
        <v>66</v>
      </c>
      <c r="B65" s="115">
        <f>AVERAGE(B22:B40)</f>
        <v>54.852631578947374</v>
      </c>
      <c r="C65" s="18"/>
    </row>
    <row r="68" spans="1:7" ht="16" thickBot="1" x14ac:dyDescent="0.25"/>
    <row r="69" spans="1:7" ht="37.5" customHeight="1" thickBot="1" x14ac:dyDescent="0.2">
      <c r="A69" s="551" t="s">
        <v>0</v>
      </c>
      <c r="B69" s="554" t="s">
        <v>2</v>
      </c>
      <c r="C69" s="555"/>
      <c r="D69" s="556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85" thickBot="1" x14ac:dyDescent="0.2">
      <c r="A70" s="55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4" x14ac:dyDescent="0.1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4" x14ac:dyDescent="0.1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4" x14ac:dyDescent="0.1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4" x14ac:dyDescent="0.1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4" x14ac:dyDescent="0.1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4" x14ac:dyDescent="0.1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4" x14ac:dyDescent="0.1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4" x14ac:dyDescent="0.1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4" x14ac:dyDescent="0.1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4" x14ac:dyDescent="0.1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4" x14ac:dyDescent="0.1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4" x14ac:dyDescent="0.1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4" x14ac:dyDescent="0.1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4" x14ac:dyDescent="0.1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4" x14ac:dyDescent="0.1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4" x14ac:dyDescent="0.1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4" x14ac:dyDescent="0.1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4" x14ac:dyDescent="0.1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4" x14ac:dyDescent="0.1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4" x14ac:dyDescent="0.1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4" x14ac:dyDescent="0.1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4" x14ac:dyDescent="0.1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4" x14ac:dyDescent="0.1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4" x14ac:dyDescent="0.1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4" x14ac:dyDescent="0.1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4" x14ac:dyDescent="0.1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4" x14ac:dyDescent="0.1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4" x14ac:dyDescent="0.1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4" x14ac:dyDescent="0.1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4" x14ac:dyDescent="0.1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4" x14ac:dyDescent="0.1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4" x14ac:dyDescent="0.1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4" x14ac:dyDescent="0.1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4" x14ac:dyDescent="0.1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4" x14ac:dyDescent="0.1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4" x14ac:dyDescent="0.1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4" x14ac:dyDescent="0.1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4" x14ac:dyDescent="0.1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4" x14ac:dyDescent="0.1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4" x14ac:dyDescent="0.1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4" x14ac:dyDescent="0.1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4" x14ac:dyDescent="0.1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4" x14ac:dyDescent="0.1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4" x14ac:dyDescent="0.1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thickBot="1" x14ac:dyDescent="0.2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 x14ac:dyDescent="0.15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53.5</v>
      </c>
    </row>
    <row r="130" spans="1:7" x14ac:dyDescent="0.2">
      <c r="A130" s="110" t="s">
        <v>64</v>
      </c>
      <c r="B130" s="111">
        <f>AVERAGE(B78:B117)</f>
        <v>51.932499999999983</v>
      </c>
      <c r="C130" s="17"/>
    </row>
    <row r="131" spans="1:7" x14ac:dyDescent="0.2">
      <c r="A131" s="112" t="s">
        <v>65</v>
      </c>
      <c r="B131" s="113">
        <f>AVERAGE(B83:B112)</f>
        <v>51.059999999999981</v>
      </c>
      <c r="C131" s="18"/>
    </row>
    <row r="132" spans="1:7" ht="16" thickBot="1" x14ac:dyDescent="0.25">
      <c r="A132" s="114" t="s">
        <v>66</v>
      </c>
      <c r="B132" s="115">
        <f>AVERAGE(B89:B107)</f>
        <v>50.921052631578945</v>
      </c>
      <c r="C132" s="18"/>
    </row>
    <row r="133" spans="1:7" ht="16" thickBot="1" x14ac:dyDescent="0.25"/>
    <row r="134" spans="1:7" ht="14" thickBot="1" x14ac:dyDescent="0.2">
      <c r="A134" s="551" t="s">
        <v>0</v>
      </c>
      <c r="B134" s="554" t="s">
        <v>78</v>
      </c>
      <c r="C134" s="555"/>
      <c r="D134" s="556"/>
      <c r="E134" s="62"/>
      <c r="F134" s="63"/>
      <c r="G134" s="64"/>
    </row>
    <row r="135" spans="1:7" ht="85" thickBot="1" x14ac:dyDescent="0.2">
      <c r="A135" s="552"/>
      <c r="B135" s="65" t="s">
        <v>4</v>
      </c>
      <c r="C135" s="281"/>
      <c r="D135" s="65" t="s">
        <v>80</v>
      </c>
      <c r="E135" s="65"/>
      <c r="F135" s="65"/>
      <c r="G135" s="65"/>
    </row>
    <row r="136" spans="1:7" ht="29" thickBot="1" x14ac:dyDescent="0.2">
      <c r="A136" s="553"/>
      <c r="B136" s="66" t="s">
        <v>9</v>
      </c>
      <c r="C136" s="281"/>
      <c r="D136" s="66" t="s">
        <v>7</v>
      </c>
      <c r="E136" s="67"/>
      <c r="F136" s="68"/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4" x14ac:dyDescent="0.15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4" x14ac:dyDescent="0.1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4" x14ac:dyDescent="0.1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4" x14ac:dyDescent="0.1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4" x14ac:dyDescent="0.1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4" x14ac:dyDescent="0.1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4" x14ac:dyDescent="0.1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4" x14ac:dyDescent="0.1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4" x14ac:dyDescent="0.1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4" x14ac:dyDescent="0.1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4" x14ac:dyDescent="0.1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4" x14ac:dyDescent="0.1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4" x14ac:dyDescent="0.1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4" x14ac:dyDescent="0.1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4" x14ac:dyDescent="0.1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4" x14ac:dyDescent="0.1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4" x14ac:dyDescent="0.1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4" x14ac:dyDescent="0.1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4" x14ac:dyDescent="0.1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4" x14ac:dyDescent="0.1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4" x14ac:dyDescent="0.1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4" x14ac:dyDescent="0.1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4" x14ac:dyDescent="0.1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4" x14ac:dyDescent="0.1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4" x14ac:dyDescent="0.1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4" x14ac:dyDescent="0.1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4" x14ac:dyDescent="0.1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4" x14ac:dyDescent="0.1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4" x14ac:dyDescent="0.1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4" x14ac:dyDescent="0.1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4" x14ac:dyDescent="0.1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4" x14ac:dyDescent="0.1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4" x14ac:dyDescent="0.1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4" x14ac:dyDescent="0.1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4" x14ac:dyDescent="0.1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4" x14ac:dyDescent="0.1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4" x14ac:dyDescent="0.1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4" x14ac:dyDescent="0.1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4" x14ac:dyDescent="0.1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4" x14ac:dyDescent="0.1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4" x14ac:dyDescent="0.1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4" x14ac:dyDescent="0.1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4" x14ac:dyDescent="0.1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4" x14ac:dyDescent="0.1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4" x14ac:dyDescent="0.1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4" x14ac:dyDescent="0.1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4" x14ac:dyDescent="0.1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4" x14ac:dyDescent="0.1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4" x14ac:dyDescent="0.1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4" x14ac:dyDescent="0.1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thickBot="1" x14ac:dyDescent="0.2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4" thickBot="1" x14ac:dyDescent="0.2">
      <c r="A189" s="89"/>
      <c r="B189" s="90"/>
      <c r="C189" s="4"/>
      <c r="D189" s="91"/>
      <c r="E189" s="92"/>
      <c r="F189" s="92"/>
      <c r="G189" s="93"/>
    </row>
    <row r="190" spans="1:7" ht="57" thickBot="1" x14ac:dyDescent="0.2">
      <c r="A190" s="94" t="s">
        <v>55</v>
      </c>
      <c r="B190" s="129"/>
      <c r="C190" s="4"/>
      <c r="D190" s="96"/>
      <c r="E190" s="135"/>
      <c r="F190" s="136"/>
      <c r="G190" s="137"/>
    </row>
    <row r="191" spans="1:7" ht="57" thickBot="1" x14ac:dyDescent="0.2">
      <c r="A191" s="100" t="s">
        <v>56</v>
      </c>
      <c r="B191" s="130"/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0</v>
      </c>
    </row>
    <row r="195" spans="1:7" x14ac:dyDescent="0.2">
      <c r="A195" s="110" t="s">
        <v>64</v>
      </c>
      <c r="B195" s="142" t="e">
        <f>AVERAGE(B143:B182)</f>
        <v>#DIV/0!</v>
      </c>
      <c r="C195" s="17"/>
    </row>
    <row r="196" spans="1:7" x14ac:dyDescent="0.2">
      <c r="A196" s="112" t="s">
        <v>65</v>
      </c>
      <c r="B196" s="143" t="e">
        <f>AVERAGE(B148:B177)</f>
        <v>#DIV/0!</v>
      </c>
      <c r="C196" s="18"/>
    </row>
    <row r="197" spans="1:7" ht="16" thickBot="1" x14ac:dyDescent="0.25">
      <c r="A197" s="114" t="s">
        <v>66</v>
      </c>
      <c r="B197" s="144" t="e">
        <f>AVERAGE(B154:B172)</f>
        <v>#DIV/0!</v>
      </c>
      <c r="C197" s="18"/>
    </row>
    <row r="199" spans="1:7" ht="16" thickBot="1" x14ac:dyDescent="0.25"/>
    <row r="200" spans="1:7" ht="15" customHeight="1" thickBot="1" x14ac:dyDescent="0.2">
      <c r="A200" s="551" t="s">
        <v>0</v>
      </c>
      <c r="B200" s="554" t="s">
        <v>3</v>
      </c>
      <c r="C200" s="555"/>
      <c r="D200" s="556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85" thickBot="1" x14ac:dyDescent="0.2">
      <c r="A201" s="55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4" x14ac:dyDescent="0.1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4" x14ac:dyDescent="0.1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4" x14ac:dyDescent="0.1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4" x14ac:dyDescent="0.1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4" x14ac:dyDescent="0.1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4" x14ac:dyDescent="0.1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4" x14ac:dyDescent="0.1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4" x14ac:dyDescent="0.1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4" x14ac:dyDescent="0.1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4" x14ac:dyDescent="0.1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4" x14ac:dyDescent="0.1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4" x14ac:dyDescent="0.1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4" x14ac:dyDescent="0.1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4" x14ac:dyDescent="0.1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4" x14ac:dyDescent="0.1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4" x14ac:dyDescent="0.1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4" x14ac:dyDescent="0.1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4" x14ac:dyDescent="0.1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4" x14ac:dyDescent="0.1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4" x14ac:dyDescent="0.1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4" x14ac:dyDescent="0.1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4" x14ac:dyDescent="0.1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4" x14ac:dyDescent="0.1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4" x14ac:dyDescent="0.1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4" x14ac:dyDescent="0.1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4" x14ac:dyDescent="0.1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4" x14ac:dyDescent="0.1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4" x14ac:dyDescent="0.1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4" x14ac:dyDescent="0.1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4" x14ac:dyDescent="0.1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4" x14ac:dyDescent="0.1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4" x14ac:dyDescent="0.1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4" x14ac:dyDescent="0.1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4" x14ac:dyDescent="0.1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4" x14ac:dyDescent="0.1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4" x14ac:dyDescent="0.1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thickBot="1" x14ac:dyDescent="0.2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4" thickBot="1" x14ac:dyDescent="0.2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 x14ac:dyDescent="0.15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22.2</v>
      </c>
    </row>
    <row r="261" spans="1:7" x14ac:dyDescent="0.2">
      <c r="A261" s="110" t="s">
        <v>64</v>
      </c>
      <c r="B261" s="111">
        <f>AVERAGE(B209:B248)</f>
        <v>16.777499999999996</v>
      </c>
      <c r="C261" s="17"/>
    </row>
    <row r="262" spans="1:7" x14ac:dyDescent="0.2">
      <c r="A262" s="112" t="s">
        <v>65</v>
      </c>
      <c r="B262" s="113">
        <f>AVERAGE(B214:B243)</f>
        <v>13.833333333333334</v>
      </c>
      <c r="C262" s="18"/>
    </row>
    <row r="263" spans="1:7" ht="16" thickBot="1" x14ac:dyDescent="0.25">
      <c r="A263" s="114" t="s">
        <v>66</v>
      </c>
      <c r="B263" s="115">
        <f>AVERAGE(B220:B238)</f>
        <v>12.505263157894737</v>
      </c>
      <c r="C263" s="18"/>
    </row>
    <row r="264" spans="1:7" x14ac:dyDescent="0.2">
      <c r="A264" s="294"/>
      <c r="B264" s="295"/>
    </row>
    <row r="265" spans="1:7" ht="16" thickBot="1" x14ac:dyDescent="0.25"/>
    <row r="266" spans="1:7" ht="15" customHeight="1" thickBot="1" x14ac:dyDescent="0.2">
      <c r="A266" s="551" t="s">
        <v>0</v>
      </c>
      <c r="B266" s="554" t="s">
        <v>67</v>
      </c>
      <c r="C266" s="555"/>
      <c r="D266" s="556"/>
      <c r="E266" s="62">
        <f>(1-E321)^(1/3)-1</f>
        <v>0</v>
      </c>
      <c r="F266" s="63">
        <f>(1-F321)^(1/3)-1</f>
        <v>0</v>
      </c>
      <c r="G266" s="64"/>
    </row>
    <row r="267" spans="1:7" ht="85" thickBot="1" x14ac:dyDescent="0.2">
      <c r="A267" s="552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3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4" x14ac:dyDescent="0.1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4" x14ac:dyDescent="0.1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4" x14ac:dyDescent="0.1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4" x14ac:dyDescent="0.1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4" x14ac:dyDescent="0.1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4" x14ac:dyDescent="0.1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4" x14ac:dyDescent="0.1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4" x14ac:dyDescent="0.1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4" x14ac:dyDescent="0.1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4" x14ac:dyDescent="0.1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4" x14ac:dyDescent="0.1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4" x14ac:dyDescent="0.1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4" x14ac:dyDescent="0.1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4" x14ac:dyDescent="0.1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4" x14ac:dyDescent="0.1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4" x14ac:dyDescent="0.1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4" x14ac:dyDescent="0.1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4" x14ac:dyDescent="0.1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4" x14ac:dyDescent="0.1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4" x14ac:dyDescent="0.1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4" x14ac:dyDescent="0.1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4" x14ac:dyDescent="0.1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4" x14ac:dyDescent="0.1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4" x14ac:dyDescent="0.1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4" x14ac:dyDescent="0.1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4" x14ac:dyDescent="0.1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4" x14ac:dyDescent="0.1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4" x14ac:dyDescent="0.1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4" x14ac:dyDescent="0.1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4" x14ac:dyDescent="0.1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4" x14ac:dyDescent="0.1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4" x14ac:dyDescent="0.1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4" x14ac:dyDescent="0.1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4" x14ac:dyDescent="0.1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4" x14ac:dyDescent="0.1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4" x14ac:dyDescent="0.1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4" x14ac:dyDescent="0.1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4" x14ac:dyDescent="0.1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4" x14ac:dyDescent="0.1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4" x14ac:dyDescent="0.1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4" x14ac:dyDescent="0.1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4" x14ac:dyDescent="0.1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4" x14ac:dyDescent="0.1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4" x14ac:dyDescent="0.1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4" x14ac:dyDescent="0.1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4" x14ac:dyDescent="0.1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4" x14ac:dyDescent="0.1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4" x14ac:dyDescent="0.1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4" x14ac:dyDescent="0.1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thickBot="1" x14ac:dyDescent="0.2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6" thickBot="1" x14ac:dyDescent="0.25">
      <c r="A321" s="89"/>
      <c r="B321" s="125"/>
      <c r="D321" s="126"/>
      <c r="E321" s="127"/>
      <c r="F321" s="127"/>
      <c r="G321" s="128"/>
    </row>
    <row r="322" spans="1:7" ht="56" x14ac:dyDescent="0.2">
      <c r="A322" s="94" t="s">
        <v>55</v>
      </c>
      <c r="B322" s="95"/>
      <c r="D322" s="96"/>
      <c r="E322" s="97"/>
      <c r="F322" s="98"/>
      <c r="G322" s="99"/>
    </row>
    <row r="323" spans="1:7" ht="53.25" customHeight="1" x14ac:dyDescent="0.2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0</v>
      </c>
    </row>
    <row r="327" spans="1:7" x14ac:dyDescent="0.2">
      <c r="A327" s="110" t="s">
        <v>64</v>
      </c>
      <c r="B327" s="111" t="e">
        <f>AVERAGE(B275:B314)</f>
        <v>#DIV/0!</v>
      </c>
    </row>
    <row r="328" spans="1:7" x14ac:dyDescent="0.2">
      <c r="A328" s="112" t="s">
        <v>65</v>
      </c>
      <c r="B328" s="113" t="e">
        <f>AVERAGE(B280:B309)</f>
        <v>#DIV/0!</v>
      </c>
    </row>
    <row r="329" spans="1:7" ht="16" thickBot="1" x14ac:dyDescent="0.25">
      <c r="A329" s="114" t="s">
        <v>66</v>
      </c>
      <c r="B329" s="115" t="e">
        <f>AVERAGE(B286:B304)</f>
        <v>#DIV/0!</v>
      </c>
    </row>
    <row r="330" spans="1:7" ht="16" thickBot="1" x14ac:dyDescent="0.25"/>
    <row r="331" spans="1:7" ht="15" customHeight="1" thickBot="1" x14ac:dyDescent="0.2">
      <c r="A331" s="551" t="s">
        <v>0</v>
      </c>
      <c r="B331" s="554" t="s">
        <v>70</v>
      </c>
      <c r="C331" s="555"/>
      <c r="D331" s="556"/>
      <c r="E331" s="62" t="e">
        <f>(1-E386)^(1/3)-1</f>
        <v>#DIV/0!</v>
      </c>
      <c r="F331" s="63" t="e">
        <f>(1-F386)^(1/3)-1</f>
        <v>#DIV/0!</v>
      </c>
      <c r="G331" s="64"/>
    </row>
    <row r="332" spans="1:7" ht="85" thickBot="1" x14ac:dyDescent="0.25">
      <c r="A332" s="552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9" thickBot="1" x14ac:dyDescent="0.25">
      <c r="A333" s="553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6" thickBot="1" x14ac:dyDescent="0.25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 x14ac:dyDescent="0.2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thickBot="1" x14ac:dyDescent="0.2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 x14ac:dyDescent="0.2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4" x14ac:dyDescent="0.1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4" x14ac:dyDescent="0.1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4" x14ac:dyDescent="0.1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4" x14ac:dyDescent="0.1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4" x14ac:dyDescent="0.1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4" x14ac:dyDescent="0.1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4" x14ac:dyDescent="0.1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4" x14ac:dyDescent="0.1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4" x14ac:dyDescent="0.1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4" x14ac:dyDescent="0.1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4" x14ac:dyDescent="0.1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4" x14ac:dyDescent="0.1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4" x14ac:dyDescent="0.1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4" x14ac:dyDescent="0.1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4" x14ac:dyDescent="0.1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4" x14ac:dyDescent="0.1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4" x14ac:dyDescent="0.1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4" x14ac:dyDescent="0.1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4" x14ac:dyDescent="0.1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4" x14ac:dyDescent="0.1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4" x14ac:dyDescent="0.1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4" x14ac:dyDescent="0.1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4" x14ac:dyDescent="0.1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4" x14ac:dyDescent="0.1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4" x14ac:dyDescent="0.1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4" x14ac:dyDescent="0.1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4" x14ac:dyDescent="0.1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4" x14ac:dyDescent="0.1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4" x14ac:dyDescent="0.1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4" x14ac:dyDescent="0.1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4" x14ac:dyDescent="0.1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4" x14ac:dyDescent="0.1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4" x14ac:dyDescent="0.1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4" x14ac:dyDescent="0.1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4" x14ac:dyDescent="0.1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4" x14ac:dyDescent="0.1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4" x14ac:dyDescent="0.1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4" x14ac:dyDescent="0.1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4" x14ac:dyDescent="0.1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4" x14ac:dyDescent="0.1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4" x14ac:dyDescent="0.1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4" x14ac:dyDescent="0.1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4" x14ac:dyDescent="0.1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4" x14ac:dyDescent="0.1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4" x14ac:dyDescent="0.1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4" x14ac:dyDescent="0.1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4" x14ac:dyDescent="0.1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thickBot="1" x14ac:dyDescent="0.2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4" thickBot="1" x14ac:dyDescent="0.2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 x14ac:dyDescent="0.15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 x14ac:dyDescent="0.2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 x14ac:dyDescent="0.25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 x14ac:dyDescent="0.25"/>
    <row r="391" spans="1:7" ht="57" thickBot="1" x14ac:dyDescent="0.25">
      <c r="A391" s="108" t="s">
        <v>56</v>
      </c>
      <c r="B391" s="109">
        <f>B388</f>
        <v>0</v>
      </c>
    </row>
    <row r="392" spans="1:7" x14ac:dyDescent="0.2">
      <c r="A392" s="110" t="s">
        <v>64</v>
      </c>
      <c r="B392" s="111" t="e">
        <f>AVERAGE(B340:B379)</f>
        <v>#DIV/0!</v>
      </c>
    </row>
    <row r="393" spans="1:7" x14ac:dyDescent="0.2">
      <c r="A393" s="112" t="s">
        <v>65</v>
      </c>
      <c r="B393" s="113" t="e">
        <f>AVERAGE(B345:B374)</f>
        <v>#DIV/0!</v>
      </c>
    </row>
    <row r="394" spans="1:7" ht="16" thickBot="1" x14ac:dyDescent="0.25">
      <c r="A394" s="114" t="s">
        <v>66</v>
      </c>
      <c r="B394" s="115" t="e">
        <f>AVERAGE(B351:B369)</f>
        <v>#DIV/0!</v>
      </c>
    </row>
    <row r="395" spans="1:7" ht="16" thickBot="1" x14ac:dyDescent="0.25"/>
    <row r="396" spans="1:7" ht="15.75" customHeight="1" thickBot="1" x14ac:dyDescent="0.2">
      <c r="A396" s="551" t="s">
        <v>0</v>
      </c>
      <c r="B396" s="554" t="s">
        <v>89</v>
      </c>
      <c r="C396" s="555"/>
      <c r="D396" s="556"/>
      <c r="E396" s="62">
        <f>(1-E451)^(1/3)-1</f>
        <v>0</v>
      </c>
      <c r="F396" s="63">
        <f>(1-F451)^(1/3)-1</f>
        <v>0</v>
      </c>
      <c r="G396" s="64"/>
    </row>
    <row r="397" spans="1:7" ht="85" thickBot="1" x14ac:dyDescent="0.25">
      <c r="A397" s="552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6" thickBot="1" x14ac:dyDescent="0.25">
      <c r="A398" s="553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6" thickBot="1" x14ac:dyDescent="0.25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 x14ac:dyDescent="0.2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 x14ac:dyDescent="0.2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 x14ac:dyDescent="0.2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4" x14ac:dyDescent="0.1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4" x14ac:dyDescent="0.1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4" x14ac:dyDescent="0.1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4" x14ac:dyDescent="0.1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4" x14ac:dyDescent="0.1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4" x14ac:dyDescent="0.1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4" x14ac:dyDescent="0.1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4" x14ac:dyDescent="0.1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4" x14ac:dyDescent="0.1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4" x14ac:dyDescent="0.1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4" x14ac:dyDescent="0.1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4" x14ac:dyDescent="0.1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4" x14ac:dyDescent="0.1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4" x14ac:dyDescent="0.1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4" x14ac:dyDescent="0.1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4" x14ac:dyDescent="0.1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4" x14ac:dyDescent="0.1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4" x14ac:dyDescent="0.1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4" x14ac:dyDescent="0.1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4" x14ac:dyDescent="0.1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4" x14ac:dyDescent="0.1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4" x14ac:dyDescent="0.1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4" x14ac:dyDescent="0.1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4" x14ac:dyDescent="0.1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4" x14ac:dyDescent="0.1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4" x14ac:dyDescent="0.1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4" x14ac:dyDescent="0.1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4" x14ac:dyDescent="0.1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4" x14ac:dyDescent="0.1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4" x14ac:dyDescent="0.1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4" x14ac:dyDescent="0.1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4" x14ac:dyDescent="0.1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4" x14ac:dyDescent="0.1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4" x14ac:dyDescent="0.1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4" x14ac:dyDescent="0.1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4" x14ac:dyDescent="0.1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4" x14ac:dyDescent="0.1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4" x14ac:dyDescent="0.1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4" x14ac:dyDescent="0.1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4" x14ac:dyDescent="0.1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4" x14ac:dyDescent="0.1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4" x14ac:dyDescent="0.1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4" x14ac:dyDescent="0.1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4" x14ac:dyDescent="0.1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4" x14ac:dyDescent="0.1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4" x14ac:dyDescent="0.1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4" x14ac:dyDescent="0.1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thickBot="1" x14ac:dyDescent="0.2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4" thickBot="1" x14ac:dyDescent="0.2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 x14ac:dyDescent="0.15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 x14ac:dyDescent="0.2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 x14ac:dyDescent="0.25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6" thickBot="1" x14ac:dyDescent="0.25"/>
    <row r="456" spans="1:7" ht="57" thickBot="1" x14ac:dyDescent="0.25">
      <c r="A456" s="108" t="s">
        <v>56</v>
      </c>
      <c r="B456" s="109">
        <f>B453</f>
        <v>0</v>
      </c>
    </row>
    <row r="457" spans="1:7" x14ac:dyDescent="0.2">
      <c r="A457" s="110" t="s">
        <v>64</v>
      </c>
      <c r="B457" s="111" t="e">
        <f>AVERAGE(B405:B444)</f>
        <v>#DIV/0!</v>
      </c>
    </row>
    <row r="458" spans="1:7" x14ac:dyDescent="0.2">
      <c r="A458" s="112" t="s">
        <v>65</v>
      </c>
      <c r="B458" s="113" t="e">
        <f>AVERAGE(B410:B439)</f>
        <v>#DIV/0!</v>
      </c>
    </row>
    <row r="459" spans="1:7" ht="16" thickBot="1" x14ac:dyDescent="0.25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1" t="s">
        <v>0</v>
      </c>
      <c r="B2" s="554" t="s">
        <v>1</v>
      </c>
      <c r="C2" s="555"/>
      <c r="D2" s="556"/>
      <c r="E2" s="62">
        <f>(1-E57)^(1/3)-1</f>
        <v>-2.7995789083735123E-2</v>
      </c>
      <c r="F2" s="63">
        <f>(1-F57)^(1/3)-1</f>
        <v>-2.7995789083735123E-2</v>
      </c>
      <c r="G2" s="64"/>
    </row>
    <row r="3" spans="1:7" ht="85" thickBot="1" x14ac:dyDescent="0.2">
      <c r="A3" s="552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3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4" x14ac:dyDescent="0.1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4" x14ac:dyDescent="0.1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4" x14ac:dyDescent="0.1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4" x14ac:dyDescent="0.1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4" x14ac:dyDescent="0.1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4" x14ac:dyDescent="0.1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4" x14ac:dyDescent="0.1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4" x14ac:dyDescent="0.1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4" x14ac:dyDescent="0.1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4" x14ac:dyDescent="0.1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4" x14ac:dyDescent="0.1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4" x14ac:dyDescent="0.1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4" x14ac:dyDescent="0.1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4" x14ac:dyDescent="0.1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4" x14ac:dyDescent="0.1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4" x14ac:dyDescent="0.1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4" x14ac:dyDescent="0.1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4" x14ac:dyDescent="0.1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4" x14ac:dyDescent="0.1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4" x14ac:dyDescent="0.1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4" x14ac:dyDescent="0.1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4" x14ac:dyDescent="0.1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4" x14ac:dyDescent="0.1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4" x14ac:dyDescent="0.1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4" x14ac:dyDescent="0.1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4" x14ac:dyDescent="0.1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4" x14ac:dyDescent="0.1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4" x14ac:dyDescent="0.1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4" x14ac:dyDescent="0.1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4" x14ac:dyDescent="0.1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4" x14ac:dyDescent="0.1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4" x14ac:dyDescent="0.1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4" x14ac:dyDescent="0.1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4" x14ac:dyDescent="0.1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4" x14ac:dyDescent="0.1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4" x14ac:dyDescent="0.1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4" x14ac:dyDescent="0.1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4" x14ac:dyDescent="0.1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thickBot="1" x14ac:dyDescent="0.2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 x14ac:dyDescent="0.15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 x14ac:dyDescent="0.15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33.5</v>
      </c>
    </row>
    <row r="63" spans="1:7" x14ac:dyDescent="0.2">
      <c r="A63" s="110" t="s">
        <v>64</v>
      </c>
      <c r="B63" s="111">
        <f>AVERAGE(B11:B50)</f>
        <v>46.414999999999992</v>
      </c>
      <c r="C63" s="17"/>
    </row>
    <row r="64" spans="1:7" x14ac:dyDescent="0.2">
      <c r="A64" s="112" t="s">
        <v>65</v>
      </c>
      <c r="B64" s="113">
        <f>AVERAGE(B16:B45)</f>
        <v>44.466666666666661</v>
      </c>
      <c r="C64" s="18"/>
    </row>
    <row r="65" spans="1:7" ht="16" thickBot="1" x14ac:dyDescent="0.25">
      <c r="A65" s="114" t="s">
        <v>66</v>
      </c>
      <c r="B65" s="115">
        <f>AVERAGE(B22:B40)</f>
        <v>44.057894736842101</v>
      </c>
      <c r="C65" s="18"/>
    </row>
    <row r="68" spans="1:7" ht="16" thickBot="1" x14ac:dyDescent="0.25"/>
    <row r="69" spans="1:7" ht="37.5" customHeight="1" thickBot="1" x14ac:dyDescent="0.2">
      <c r="A69" s="551" t="s">
        <v>0</v>
      </c>
      <c r="B69" s="554" t="s">
        <v>2</v>
      </c>
      <c r="C69" s="555"/>
      <c r="D69" s="556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85" thickBot="1" x14ac:dyDescent="0.2">
      <c r="A70" s="552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3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4" x14ac:dyDescent="0.1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4" x14ac:dyDescent="0.1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4" x14ac:dyDescent="0.1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4" x14ac:dyDescent="0.1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4" x14ac:dyDescent="0.1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4" x14ac:dyDescent="0.1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4" x14ac:dyDescent="0.1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4" x14ac:dyDescent="0.1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4" x14ac:dyDescent="0.1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4" x14ac:dyDescent="0.1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4" x14ac:dyDescent="0.1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4" x14ac:dyDescent="0.1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4" x14ac:dyDescent="0.1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4" x14ac:dyDescent="0.1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4" x14ac:dyDescent="0.1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4" x14ac:dyDescent="0.1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4" x14ac:dyDescent="0.1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4" x14ac:dyDescent="0.1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4" x14ac:dyDescent="0.1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4" x14ac:dyDescent="0.1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4" x14ac:dyDescent="0.1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4" x14ac:dyDescent="0.1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4" x14ac:dyDescent="0.1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4" x14ac:dyDescent="0.1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4" x14ac:dyDescent="0.1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4" x14ac:dyDescent="0.1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4" x14ac:dyDescent="0.1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4" x14ac:dyDescent="0.1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4" x14ac:dyDescent="0.1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4" x14ac:dyDescent="0.1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4" x14ac:dyDescent="0.1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4" x14ac:dyDescent="0.1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4" x14ac:dyDescent="0.1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4" x14ac:dyDescent="0.1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4" x14ac:dyDescent="0.1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4" x14ac:dyDescent="0.1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4" x14ac:dyDescent="0.1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4" x14ac:dyDescent="0.1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4" x14ac:dyDescent="0.1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4" x14ac:dyDescent="0.1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4" x14ac:dyDescent="0.1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4" x14ac:dyDescent="0.1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4" x14ac:dyDescent="0.1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4" x14ac:dyDescent="0.1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thickBot="1" x14ac:dyDescent="0.2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 x14ac:dyDescent="0.15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90.3</v>
      </c>
    </row>
    <row r="130" spans="1:7" x14ac:dyDescent="0.2">
      <c r="A130" s="110" t="s">
        <v>64</v>
      </c>
      <c r="B130" s="111">
        <f>AVERAGE(B78:B117)</f>
        <v>86.092500000000001</v>
      </c>
      <c r="C130" s="17"/>
    </row>
    <row r="131" spans="1:7" x14ac:dyDescent="0.2">
      <c r="A131" s="112" t="s">
        <v>65</v>
      </c>
      <c r="B131" s="113">
        <f>AVERAGE(B83:B112)</f>
        <v>84.350000000000009</v>
      </c>
      <c r="C131" s="18"/>
    </row>
    <row r="132" spans="1:7" ht="16" thickBot="1" x14ac:dyDescent="0.25">
      <c r="A132" s="114" t="s">
        <v>66</v>
      </c>
      <c r="B132" s="115">
        <f>AVERAGE(B89:B107)</f>
        <v>84.284210526315803</v>
      </c>
      <c r="C132" s="18"/>
    </row>
    <row r="133" spans="1:7" ht="16" thickBot="1" x14ac:dyDescent="0.25"/>
    <row r="134" spans="1:7" ht="14" thickBot="1" x14ac:dyDescent="0.2">
      <c r="A134" s="551" t="s">
        <v>0</v>
      </c>
      <c r="B134" s="554" t="s">
        <v>78</v>
      </c>
      <c r="C134" s="555"/>
      <c r="D134" s="556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85" thickBot="1" x14ac:dyDescent="0.2">
      <c r="A135" s="552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9" thickBot="1" x14ac:dyDescent="0.2">
      <c r="A136" s="553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4" x14ac:dyDescent="0.1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4" x14ac:dyDescent="0.1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4" x14ac:dyDescent="0.1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4" x14ac:dyDescent="0.1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4" x14ac:dyDescent="0.1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4" x14ac:dyDescent="0.1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4" x14ac:dyDescent="0.1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4" x14ac:dyDescent="0.1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4" x14ac:dyDescent="0.1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4" x14ac:dyDescent="0.1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4" x14ac:dyDescent="0.1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4" x14ac:dyDescent="0.1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4" x14ac:dyDescent="0.1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4" x14ac:dyDescent="0.1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4" x14ac:dyDescent="0.1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4" x14ac:dyDescent="0.1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4" x14ac:dyDescent="0.1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4" x14ac:dyDescent="0.1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4" x14ac:dyDescent="0.1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4" x14ac:dyDescent="0.1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4" x14ac:dyDescent="0.1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4" x14ac:dyDescent="0.1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4" x14ac:dyDescent="0.1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4" x14ac:dyDescent="0.1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4" x14ac:dyDescent="0.1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4" x14ac:dyDescent="0.1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4" x14ac:dyDescent="0.1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4" x14ac:dyDescent="0.1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4" x14ac:dyDescent="0.1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4" x14ac:dyDescent="0.1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4" x14ac:dyDescent="0.1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4" x14ac:dyDescent="0.1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4" x14ac:dyDescent="0.1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4" x14ac:dyDescent="0.1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thickBot="1" x14ac:dyDescent="0.2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4" thickBot="1" x14ac:dyDescent="0.2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7" thickBot="1" x14ac:dyDescent="0.2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5.71</v>
      </c>
    </row>
    <row r="195" spans="1:7" x14ac:dyDescent="0.2">
      <c r="A195" s="110" t="s">
        <v>64</v>
      </c>
      <c r="B195" s="142">
        <f>AVERAGE(B143:B182)</f>
        <v>2.9120000000000004</v>
      </c>
      <c r="C195" s="17"/>
    </row>
    <row r="196" spans="1:7" x14ac:dyDescent="0.2">
      <c r="A196" s="112" t="s">
        <v>65</v>
      </c>
      <c r="B196" s="143">
        <f>AVERAGE(B148:B177)</f>
        <v>2.3663333333333338</v>
      </c>
      <c r="C196" s="18"/>
    </row>
    <row r="197" spans="1:7" ht="16" thickBot="1" x14ac:dyDescent="0.25">
      <c r="A197" s="114" t="s">
        <v>66</v>
      </c>
      <c r="B197" s="144">
        <f>AVERAGE(B154:B172)</f>
        <v>2.1736842105263166</v>
      </c>
      <c r="C197" s="18"/>
    </row>
    <row r="199" spans="1:7" ht="16" thickBot="1" x14ac:dyDescent="0.25"/>
    <row r="200" spans="1:7" ht="15" customHeight="1" thickBot="1" x14ac:dyDescent="0.2">
      <c r="A200" s="551" t="s">
        <v>0</v>
      </c>
      <c r="B200" s="554" t="s">
        <v>3</v>
      </c>
      <c r="C200" s="555"/>
      <c r="D200" s="556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85" thickBot="1" x14ac:dyDescent="0.2">
      <c r="A201" s="552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3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4" x14ac:dyDescent="0.1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4" x14ac:dyDescent="0.1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4" x14ac:dyDescent="0.1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4" x14ac:dyDescent="0.1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4" x14ac:dyDescent="0.1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4" x14ac:dyDescent="0.1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4" x14ac:dyDescent="0.1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4" x14ac:dyDescent="0.1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4" x14ac:dyDescent="0.1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4" x14ac:dyDescent="0.1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4" x14ac:dyDescent="0.1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4" x14ac:dyDescent="0.1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4" x14ac:dyDescent="0.1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4" x14ac:dyDescent="0.1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4" x14ac:dyDescent="0.1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4" x14ac:dyDescent="0.1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4" x14ac:dyDescent="0.1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4" x14ac:dyDescent="0.1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4" x14ac:dyDescent="0.1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4" x14ac:dyDescent="0.1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4" x14ac:dyDescent="0.1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4" x14ac:dyDescent="0.1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4" x14ac:dyDescent="0.1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4" x14ac:dyDescent="0.1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4" x14ac:dyDescent="0.1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4" x14ac:dyDescent="0.1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4" x14ac:dyDescent="0.1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4" x14ac:dyDescent="0.1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4" x14ac:dyDescent="0.1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4" x14ac:dyDescent="0.1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4" x14ac:dyDescent="0.1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4" x14ac:dyDescent="0.1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4" x14ac:dyDescent="0.1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4" x14ac:dyDescent="0.1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4" x14ac:dyDescent="0.1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4" x14ac:dyDescent="0.1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thickBot="1" x14ac:dyDescent="0.2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4" thickBot="1" x14ac:dyDescent="0.2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6" x14ac:dyDescent="0.15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 x14ac:dyDescent="0.15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 x14ac:dyDescent="0.2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3.6</v>
      </c>
    </row>
    <row r="261" spans="1:7" x14ac:dyDescent="0.2">
      <c r="A261" s="110" t="s">
        <v>64</v>
      </c>
      <c r="B261" s="111">
        <f>AVERAGE(B209:B248)</f>
        <v>6.2250000000000005</v>
      </c>
      <c r="C261" s="17"/>
    </row>
    <row r="262" spans="1:7" x14ac:dyDescent="0.2">
      <c r="A262" s="112" t="s">
        <v>65</v>
      </c>
      <c r="B262" s="113">
        <f>AVERAGE(B214:B243)</f>
        <v>5.7000000000000011</v>
      </c>
      <c r="C262" s="18"/>
    </row>
    <row r="263" spans="1:7" ht="16" thickBot="1" x14ac:dyDescent="0.25">
      <c r="A263" s="114" t="s">
        <v>66</v>
      </c>
      <c r="B263" s="115">
        <f>AVERAGE(B220:B238)</f>
        <v>5.5526315789473699</v>
      </c>
      <c r="C263" s="18"/>
    </row>
    <row r="264" spans="1:7" ht="16" thickBot="1" x14ac:dyDescent="0.25"/>
    <row r="265" spans="1:7" ht="15" customHeight="1" thickBot="1" x14ac:dyDescent="0.2">
      <c r="A265" s="551" t="s">
        <v>0</v>
      </c>
      <c r="B265" s="554" t="s">
        <v>67</v>
      </c>
      <c r="C265" s="555"/>
      <c r="D265" s="556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85" thickBot="1" x14ac:dyDescent="0.2">
      <c r="A266" s="552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9" thickBot="1" x14ac:dyDescent="0.2">
      <c r="A267" s="553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6" thickBot="1" x14ac:dyDescent="0.25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 x14ac:dyDescent="0.2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4" x14ac:dyDescent="0.1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4" x14ac:dyDescent="0.1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4" x14ac:dyDescent="0.1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4" x14ac:dyDescent="0.1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4" x14ac:dyDescent="0.1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4" x14ac:dyDescent="0.1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4" x14ac:dyDescent="0.1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4" x14ac:dyDescent="0.1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4" x14ac:dyDescent="0.1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4" x14ac:dyDescent="0.1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4" x14ac:dyDescent="0.1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4" x14ac:dyDescent="0.1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4" x14ac:dyDescent="0.1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4" x14ac:dyDescent="0.1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4" x14ac:dyDescent="0.1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4" x14ac:dyDescent="0.1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4" x14ac:dyDescent="0.1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4" x14ac:dyDescent="0.1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4" x14ac:dyDescent="0.1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4" x14ac:dyDescent="0.1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4" x14ac:dyDescent="0.1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4" x14ac:dyDescent="0.1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4" x14ac:dyDescent="0.1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4" x14ac:dyDescent="0.1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4" x14ac:dyDescent="0.1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4" x14ac:dyDescent="0.1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4" x14ac:dyDescent="0.1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4" x14ac:dyDescent="0.1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4" x14ac:dyDescent="0.1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4" x14ac:dyDescent="0.1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4" x14ac:dyDescent="0.1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4" x14ac:dyDescent="0.1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4" x14ac:dyDescent="0.1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4" x14ac:dyDescent="0.1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4" x14ac:dyDescent="0.1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4" x14ac:dyDescent="0.1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4" x14ac:dyDescent="0.1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4" x14ac:dyDescent="0.1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4" x14ac:dyDescent="0.1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4" x14ac:dyDescent="0.1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4" x14ac:dyDescent="0.1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4" x14ac:dyDescent="0.1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4" x14ac:dyDescent="0.1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4" x14ac:dyDescent="0.1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4" x14ac:dyDescent="0.1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4" x14ac:dyDescent="0.1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4" x14ac:dyDescent="0.1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4" x14ac:dyDescent="0.1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4" x14ac:dyDescent="0.1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thickBot="1" x14ac:dyDescent="0.2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4" thickBot="1" x14ac:dyDescent="0.2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6" x14ac:dyDescent="0.2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 x14ac:dyDescent="0.2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 x14ac:dyDescent="0.25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6" thickBot="1" x14ac:dyDescent="0.25"/>
    <row r="325" spans="1:7" ht="57" thickBot="1" x14ac:dyDescent="0.25">
      <c r="A325" s="108" t="s">
        <v>56</v>
      </c>
      <c r="B325" s="109">
        <f>B322</f>
        <v>37.6</v>
      </c>
    </row>
    <row r="326" spans="1:7" x14ac:dyDescent="0.2">
      <c r="A326" s="110" t="s">
        <v>64</v>
      </c>
      <c r="B326" s="111">
        <f>AVERAGE(B274:B313)</f>
        <v>35.960000000000015</v>
      </c>
    </row>
    <row r="327" spans="1:7" x14ac:dyDescent="0.2">
      <c r="A327" s="112" t="s">
        <v>65</v>
      </c>
      <c r="B327" s="113">
        <f>AVERAGE(B279:B308)</f>
        <v>35.220000000000006</v>
      </c>
    </row>
    <row r="328" spans="1:7" ht="16" thickBot="1" x14ac:dyDescent="0.25">
      <c r="A328" s="114" t="s">
        <v>66</v>
      </c>
      <c r="B328" s="115">
        <f>AVERAGE(B285:B303)</f>
        <v>34.963157894736838</v>
      </c>
    </row>
    <row r="329" spans="1:7" ht="16" thickBot="1" x14ac:dyDescent="0.25"/>
    <row r="330" spans="1:7" ht="15" customHeight="1" thickBot="1" x14ac:dyDescent="0.2">
      <c r="A330" s="551" t="s">
        <v>0</v>
      </c>
      <c r="B330" s="554" t="s">
        <v>70</v>
      </c>
      <c r="C330" s="555"/>
      <c r="D330" s="556"/>
      <c r="E330" s="62" t="e">
        <f>(1-E385)^(1/3)-1</f>
        <v>#DIV/0!</v>
      </c>
      <c r="F330" s="63" t="e">
        <f>(1-F385)^(1/3)-1</f>
        <v>#DIV/0!</v>
      </c>
      <c r="G330" s="64"/>
    </row>
    <row r="331" spans="1:7" ht="85" thickBot="1" x14ac:dyDescent="0.25">
      <c r="A331" s="552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9" thickBot="1" x14ac:dyDescent="0.25">
      <c r="A332" s="553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4" thickBot="1" x14ac:dyDescent="0.2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 x14ac:dyDescent="0.2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 x14ac:dyDescent="0.2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thickBot="1" x14ac:dyDescent="0.2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 x14ac:dyDescent="0.2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4" x14ac:dyDescent="0.1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4" x14ac:dyDescent="0.1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4" x14ac:dyDescent="0.1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4" x14ac:dyDescent="0.1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4" x14ac:dyDescent="0.1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4" x14ac:dyDescent="0.1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4" x14ac:dyDescent="0.1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4" x14ac:dyDescent="0.1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4" x14ac:dyDescent="0.1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4" x14ac:dyDescent="0.1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4" x14ac:dyDescent="0.1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4" x14ac:dyDescent="0.1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4" x14ac:dyDescent="0.1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4" x14ac:dyDescent="0.1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4" x14ac:dyDescent="0.1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4" x14ac:dyDescent="0.1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4" x14ac:dyDescent="0.1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4" x14ac:dyDescent="0.1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4" x14ac:dyDescent="0.1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4" x14ac:dyDescent="0.1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4" x14ac:dyDescent="0.1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4" x14ac:dyDescent="0.1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4" x14ac:dyDescent="0.1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4" x14ac:dyDescent="0.1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4" x14ac:dyDescent="0.1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4" x14ac:dyDescent="0.1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4" x14ac:dyDescent="0.1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4" x14ac:dyDescent="0.1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4" x14ac:dyDescent="0.1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4" x14ac:dyDescent="0.1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4" x14ac:dyDescent="0.1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4" x14ac:dyDescent="0.1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4" x14ac:dyDescent="0.1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4" x14ac:dyDescent="0.1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4" x14ac:dyDescent="0.1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4" x14ac:dyDescent="0.1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4" x14ac:dyDescent="0.1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4" x14ac:dyDescent="0.1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4" x14ac:dyDescent="0.1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4" x14ac:dyDescent="0.1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4" x14ac:dyDescent="0.1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4" x14ac:dyDescent="0.1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4" x14ac:dyDescent="0.1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4" x14ac:dyDescent="0.1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4" x14ac:dyDescent="0.1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4" x14ac:dyDescent="0.1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thickBot="1" x14ac:dyDescent="0.2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4" thickBot="1" x14ac:dyDescent="0.2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 x14ac:dyDescent="0.15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 x14ac:dyDescent="0.15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 x14ac:dyDescent="0.25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 x14ac:dyDescent="0.25"/>
    <row r="390" spans="1:7" ht="57" thickBot="1" x14ac:dyDescent="0.25">
      <c r="A390" s="108" t="s">
        <v>56</v>
      </c>
      <c r="B390" s="109">
        <f>B387</f>
        <v>0</v>
      </c>
    </row>
    <row r="391" spans="1:7" x14ac:dyDescent="0.2">
      <c r="A391" s="110" t="s">
        <v>64</v>
      </c>
      <c r="B391" s="111" t="e">
        <f>AVERAGE(B339:B378)</f>
        <v>#DIV/0!</v>
      </c>
    </row>
    <row r="392" spans="1:7" x14ac:dyDescent="0.2">
      <c r="A392" s="112" t="s">
        <v>65</v>
      </c>
      <c r="B392" s="113" t="e">
        <f>AVERAGE(B344:B373)</f>
        <v>#DIV/0!</v>
      </c>
    </row>
    <row r="393" spans="1:7" ht="16" thickBot="1" x14ac:dyDescent="0.25">
      <c r="A393" s="114" t="s">
        <v>66</v>
      </c>
      <c r="B393" s="115" t="e">
        <f>AVERAGE(B350:B368)</f>
        <v>#DIV/0!</v>
      </c>
    </row>
    <row r="394" spans="1:7" ht="16" thickBot="1" x14ac:dyDescent="0.25"/>
    <row r="395" spans="1:7" ht="15.75" customHeight="1" thickBot="1" x14ac:dyDescent="0.2">
      <c r="A395" s="551" t="s">
        <v>0</v>
      </c>
      <c r="B395" s="554" t="s">
        <v>89</v>
      </c>
      <c r="C395" s="555"/>
      <c r="D395" s="556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85" thickBot="1" x14ac:dyDescent="0.25">
      <c r="A396" s="552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6" thickBot="1" x14ac:dyDescent="0.25">
      <c r="A397" s="553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6" thickBot="1" x14ac:dyDescent="0.25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 x14ac:dyDescent="0.2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 x14ac:dyDescent="0.2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 x14ac:dyDescent="0.2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 x14ac:dyDescent="0.2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4" x14ac:dyDescent="0.1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4" x14ac:dyDescent="0.1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4" x14ac:dyDescent="0.1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4" x14ac:dyDescent="0.1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4" x14ac:dyDescent="0.1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4" x14ac:dyDescent="0.1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4" x14ac:dyDescent="0.1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4" x14ac:dyDescent="0.1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4" x14ac:dyDescent="0.1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4" x14ac:dyDescent="0.1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4" x14ac:dyDescent="0.1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4" x14ac:dyDescent="0.1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4" x14ac:dyDescent="0.1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4" x14ac:dyDescent="0.1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4" x14ac:dyDescent="0.1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4" x14ac:dyDescent="0.1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4" x14ac:dyDescent="0.1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4" x14ac:dyDescent="0.1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4" x14ac:dyDescent="0.1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4" x14ac:dyDescent="0.1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4" x14ac:dyDescent="0.1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4" x14ac:dyDescent="0.1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4" x14ac:dyDescent="0.1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4" x14ac:dyDescent="0.1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4" x14ac:dyDescent="0.1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4" x14ac:dyDescent="0.1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4" x14ac:dyDescent="0.1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4" x14ac:dyDescent="0.1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4" x14ac:dyDescent="0.1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4" x14ac:dyDescent="0.1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4" x14ac:dyDescent="0.1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4" x14ac:dyDescent="0.1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4" x14ac:dyDescent="0.1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4" x14ac:dyDescent="0.1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4" x14ac:dyDescent="0.1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4" x14ac:dyDescent="0.1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4" x14ac:dyDescent="0.1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4" x14ac:dyDescent="0.1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4" x14ac:dyDescent="0.1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4" x14ac:dyDescent="0.1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4" x14ac:dyDescent="0.1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4" x14ac:dyDescent="0.1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4" x14ac:dyDescent="0.1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4" x14ac:dyDescent="0.1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4" x14ac:dyDescent="0.1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4" x14ac:dyDescent="0.1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thickBot="1" x14ac:dyDescent="0.2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4" thickBot="1" x14ac:dyDescent="0.2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 x14ac:dyDescent="0.15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 x14ac:dyDescent="0.15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 x14ac:dyDescent="0.25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6" thickBot="1" x14ac:dyDescent="0.25"/>
    <row r="455" spans="1:7" ht="57" thickBot="1" x14ac:dyDescent="0.25">
      <c r="A455" s="108" t="s">
        <v>56</v>
      </c>
      <c r="B455" s="109">
        <f>B452</f>
        <v>103.8</v>
      </c>
    </row>
    <row r="456" spans="1:7" x14ac:dyDescent="0.2">
      <c r="A456" s="110" t="s">
        <v>64</v>
      </c>
      <c r="B456" s="111">
        <f>AVERAGE(B404:B443)</f>
        <v>91.905000000000001</v>
      </c>
    </row>
    <row r="457" spans="1:7" x14ac:dyDescent="0.2">
      <c r="A457" s="112" t="s">
        <v>65</v>
      </c>
      <c r="B457" s="113">
        <f>AVERAGE(B409:B438)</f>
        <v>86.990000000000009</v>
      </c>
    </row>
    <row r="458" spans="1:7" ht="16" thickBot="1" x14ac:dyDescent="0.25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332031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7" t="s">
        <v>0</v>
      </c>
      <c r="B2" s="538" t="s">
        <v>1</v>
      </c>
      <c r="C2" s="539"/>
      <c r="D2" s="540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 x14ac:dyDescent="0.25">
      <c r="A3" s="55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5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 x14ac:dyDescent="0.2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 x14ac:dyDescent="0.2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 x14ac:dyDescent="0.2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 x14ac:dyDescent="0.2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 x14ac:dyDescent="0.2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 x14ac:dyDescent="0.2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 x14ac:dyDescent="0.2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 x14ac:dyDescent="0.2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 x14ac:dyDescent="0.2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 x14ac:dyDescent="0.2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 x14ac:dyDescent="0.2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 x14ac:dyDescent="0.2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 x14ac:dyDescent="0.2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 x14ac:dyDescent="0.2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 x14ac:dyDescent="0.2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 x14ac:dyDescent="0.2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 x14ac:dyDescent="0.2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 x14ac:dyDescent="0.2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 x14ac:dyDescent="0.2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 x14ac:dyDescent="0.2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 x14ac:dyDescent="0.2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 x14ac:dyDescent="0.2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 x14ac:dyDescent="0.2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 x14ac:dyDescent="0.2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 x14ac:dyDescent="0.2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 x14ac:dyDescent="0.2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 x14ac:dyDescent="0.2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 x14ac:dyDescent="0.2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 x14ac:dyDescent="0.2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 x14ac:dyDescent="0.2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 x14ac:dyDescent="0.2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 x14ac:dyDescent="0.2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 x14ac:dyDescent="0.2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 x14ac:dyDescent="0.2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 x14ac:dyDescent="0.2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 x14ac:dyDescent="0.2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 x14ac:dyDescent="0.2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 x14ac:dyDescent="0.2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 x14ac:dyDescent="0.2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 x14ac:dyDescent="0.2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 x14ac:dyDescent="0.2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 x14ac:dyDescent="0.2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 x14ac:dyDescent="0.2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 x14ac:dyDescent="0.2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 x14ac:dyDescent="0.2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 x14ac:dyDescent="0.2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 x14ac:dyDescent="0.2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 x14ac:dyDescent="0.2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 x14ac:dyDescent="0.2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 x14ac:dyDescent="0.2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 x14ac:dyDescent="0.2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 x14ac:dyDescent="0.2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6" x14ac:dyDescent="0.2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9" x14ac:dyDescent="0.2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 x14ac:dyDescent="0.2">
      <c r="A62" s="33" t="s">
        <v>56</v>
      </c>
      <c r="B62" s="173">
        <f>B59</f>
        <v>23.9</v>
      </c>
    </row>
    <row r="63" spans="1:8" x14ac:dyDescent="0.2">
      <c r="A63" s="16" t="s">
        <v>64</v>
      </c>
      <c r="B63" s="17">
        <f>AVERAGE(B11:B50)</f>
        <v>23.600000000000005</v>
      </c>
      <c r="C63" s="17"/>
    </row>
    <row r="64" spans="1:8" x14ac:dyDescent="0.2">
      <c r="A64" s="16" t="s">
        <v>65</v>
      </c>
      <c r="B64" s="18">
        <f>AVERAGE(B16:B45)</f>
        <v>23.483333333333338</v>
      </c>
      <c r="C64" s="18"/>
    </row>
    <row r="65" spans="1:7" x14ac:dyDescent="0.2">
      <c r="A65" s="16" t="s">
        <v>66</v>
      </c>
      <c r="B65" s="18">
        <f>AVERAGE(B22:B40)</f>
        <v>23.652631578947368</v>
      </c>
      <c r="C65" s="18"/>
    </row>
    <row r="69" spans="1:7" ht="18" customHeight="1" x14ac:dyDescent="0.2">
      <c r="A69" s="560" t="s">
        <v>0</v>
      </c>
      <c r="B69" s="534" t="s">
        <v>2</v>
      </c>
      <c r="C69" s="534"/>
      <c r="D69" s="534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39" x14ac:dyDescent="0.2">
      <c r="A70" s="561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 x14ac:dyDescent="0.2">
      <c r="A71" s="562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 x14ac:dyDescent="0.2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 x14ac:dyDescent="0.2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 x14ac:dyDescent="0.2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 x14ac:dyDescent="0.2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 x14ac:dyDescent="0.2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 x14ac:dyDescent="0.2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 x14ac:dyDescent="0.2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 x14ac:dyDescent="0.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 x14ac:dyDescent="0.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 x14ac:dyDescent="0.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 x14ac:dyDescent="0.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 x14ac:dyDescent="0.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 x14ac:dyDescent="0.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 x14ac:dyDescent="0.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 x14ac:dyDescent="0.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 x14ac:dyDescent="0.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 x14ac:dyDescent="0.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 x14ac:dyDescent="0.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 x14ac:dyDescent="0.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 x14ac:dyDescent="0.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 x14ac:dyDescent="0.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 x14ac:dyDescent="0.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 x14ac:dyDescent="0.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 x14ac:dyDescent="0.2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 x14ac:dyDescent="0.2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 x14ac:dyDescent="0.2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 x14ac:dyDescent="0.2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 x14ac:dyDescent="0.2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 x14ac:dyDescent="0.2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 x14ac:dyDescent="0.2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 x14ac:dyDescent="0.2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 x14ac:dyDescent="0.2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 x14ac:dyDescent="0.2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 x14ac:dyDescent="0.2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 x14ac:dyDescent="0.2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 x14ac:dyDescent="0.2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 x14ac:dyDescent="0.2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 x14ac:dyDescent="0.2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 x14ac:dyDescent="0.2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 x14ac:dyDescent="0.2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 x14ac:dyDescent="0.2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 x14ac:dyDescent="0.2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 x14ac:dyDescent="0.2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 x14ac:dyDescent="0.2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 x14ac:dyDescent="0.2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 x14ac:dyDescent="0.2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 x14ac:dyDescent="0.2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 x14ac:dyDescent="0.2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 x14ac:dyDescent="0.2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 x14ac:dyDescent="0.2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 x14ac:dyDescent="0.2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 x14ac:dyDescent="0.2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 x14ac:dyDescent="0.2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 x14ac:dyDescent="0.2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 x14ac:dyDescent="0.2">
      <c r="A129" s="33" t="s">
        <v>56</v>
      </c>
      <c r="B129" s="173">
        <f>B126</f>
        <v>48.1</v>
      </c>
    </row>
    <row r="130" spans="1:7" x14ac:dyDescent="0.2">
      <c r="A130" s="16" t="s">
        <v>64</v>
      </c>
      <c r="B130" s="17">
        <f>AVERAGE(B78:B117)</f>
        <v>47.322499999999991</v>
      </c>
      <c r="C130" s="17"/>
    </row>
    <row r="131" spans="1:7" x14ac:dyDescent="0.2">
      <c r="A131" s="16" t="s">
        <v>65</v>
      </c>
      <c r="B131" s="18">
        <f>AVERAGE(B83:B112)</f>
        <v>46.88</v>
      </c>
      <c r="C131" s="18"/>
    </row>
    <row r="132" spans="1:7" x14ac:dyDescent="0.2">
      <c r="A132" s="16" t="s">
        <v>66</v>
      </c>
      <c r="B132" s="18">
        <f>AVERAGE(B89:B107)</f>
        <v>47.068421052631585</v>
      </c>
      <c r="C132" s="18"/>
    </row>
    <row r="134" spans="1:7" x14ac:dyDescent="0.2">
      <c r="A134" s="534" t="s">
        <v>0</v>
      </c>
      <c r="B134" s="534" t="s">
        <v>78</v>
      </c>
      <c r="C134" s="534"/>
      <c r="D134" s="534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39" x14ac:dyDescent="0.2">
      <c r="A135" s="534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 x14ac:dyDescent="0.2">
      <c r="A136" s="534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 x14ac:dyDescent="0.2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 x14ac:dyDescent="0.2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 x14ac:dyDescent="0.2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 x14ac:dyDescent="0.2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 x14ac:dyDescent="0.2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 x14ac:dyDescent="0.2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 x14ac:dyDescent="0.2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 x14ac:dyDescent="0.2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 x14ac:dyDescent="0.2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 x14ac:dyDescent="0.2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 x14ac:dyDescent="0.2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 x14ac:dyDescent="0.2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 x14ac:dyDescent="0.2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 x14ac:dyDescent="0.2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 x14ac:dyDescent="0.2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 x14ac:dyDescent="0.2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 x14ac:dyDescent="0.2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 x14ac:dyDescent="0.2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 x14ac:dyDescent="0.2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 x14ac:dyDescent="0.2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 x14ac:dyDescent="0.2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 x14ac:dyDescent="0.2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 x14ac:dyDescent="0.2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 x14ac:dyDescent="0.2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 x14ac:dyDescent="0.2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 x14ac:dyDescent="0.2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 x14ac:dyDescent="0.2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 x14ac:dyDescent="0.2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 x14ac:dyDescent="0.2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 x14ac:dyDescent="0.2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 x14ac:dyDescent="0.2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 x14ac:dyDescent="0.2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 x14ac:dyDescent="0.2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 x14ac:dyDescent="0.2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 x14ac:dyDescent="0.2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 x14ac:dyDescent="0.2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 x14ac:dyDescent="0.2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 x14ac:dyDescent="0.2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 x14ac:dyDescent="0.2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 x14ac:dyDescent="0.2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 x14ac:dyDescent="0.2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 x14ac:dyDescent="0.2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 x14ac:dyDescent="0.2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 x14ac:dyDescent="0.2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 x14ac:dyDescent="0.2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 x14ac:dyDescent="0.2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6" thickBot="1" x14ac:dyDescent="0.25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 x14ac:dyDescent="0.25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 x14ac:dyDescent="0.25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 x14ac:dyDescent="0.25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 x14ac:dyDescent="0.2">
      <c r="A195" s="16" t="s">
        <v>64</v>
      </c>
      <c r="B195" s="17">
        <f>AVERAGE(B143:B182)</f>
        <v>1.7872500000000002</v>
      </c>
      <c r="C195" s="17"/>
    </row>
    <row r="196" spans="1:7" x14ac:dyDescent="0.2">
      <c r="A196" s="16" t="s">
        <v>65</v>
      </c>
      <c r="B196" s="18">
        <f>AVERAGE(B148:B177)</f>
        <v>1.6359999999999999</v>
      </c>
      <c r="C196" s="18"/>
    </row>
    <row r="197" spans="1:7" x14ac:dyDescent="0.2">
      <c r="A197" s="16" t="s">
        <v>66</v>
      </c>
      <c r="B197" s="18">
        <f>AVERAGE(B154:B172)</f>
        <v>1.5826315789473684</v>
      </c>
      <c r="C197" s="18"/>
    </row>
    <row r="200" spans="1:7" ht="15" customHeight="1" x14ac:dyDescent="0.2">
      <c r="A200" s="560" t="s">
        <v>0</v>
      </c>
      <c r="B200" s="534" t="s">
        <v>3</v>
      </c>
      <c r="C200" s="534"/>
      <c r="D200" s="534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 x14ac:dyDescent="0.2">
      <c r="A201" s="561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 x14ac:dyDescent="0.2">
      <c r="A202" s="562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 x14ac:dyDescent="0.2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 x14ac:dyDescent="0.2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 x14ac:dyDescent="0.2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 x14ac:dyDescent="0.2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 x14ac:dyDescent="0.2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 x14ac:dyDescent="0.2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 x14ac:dyDescent="0.2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 x14ac:dyDescent="0.2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 x14ac:dyDescent="0.2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 x14ac:dyDescent="0.2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 x14ac:dyDescent="0.2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 x14ac:dyDescent="0.2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 x14ac:dyDescent="0.2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 x14ac:dyDescent="0.2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 x14ac:dyDescent="0.2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 x14ac:dyDescent="0.2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 x14ac:dyDescent="0.2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 x14ac:dyDescent="0.2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 x14ac:dyDescent="0.2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 x14ac:dyDescent="0.2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 x14ac:dyDescent="0.2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 x14ac:dyDescent="0.2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 x14ac:dyDescent="0.2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 x14ac:dyDescent="0.2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 x14ac:dyDescent="0.2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 x14ac:dyDescent="0.2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 x14ac:dyDescent="0.2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 x14ac:dyDescent="0.2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 x14ac:dyDescent="0.2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 x14ac:dyDescent="0.2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 x14ac:dyDescent="0.2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 x14ac:dyDescent="0.2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 x14ac:dyDescent="0.2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 x14ac:dyDescent="0.2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 x14ac:dyDescent="0.2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 x14ac:dyDescent="0.2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 x14ac:dyDescent="0.2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 x14ac:dyDescent="0.2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 x14ac:dyDescent="0.2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 x14ac:dyDescent="0.2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 x14ac:dyDescent="0.2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 x14ac:dyDescent="0.2">
      <c r="A261" s="16" t="s">
        <v>64</v>
      </c>
      <c r="B261" s="17">
        <f>AVERAGE(B209:B248)</f>
        <v>2.6564999999999999</v>
      </c>
      <c r="C261" s="17"/>
    </row>
    <row r="262" spans="1:7" x14ac:dyDescent="0.2">
      <c r="A262" s="16" t="s">
        <v>65</v>
      </c>
      <c r="B262" s="18">
        <f>AVERAGE(B214:B243)</f>
        <v>2.4429999999999996</v>
      </c>
      <c r="C262" s="18"/>
    </row>
    <row r="263" spans="1:7" x14ac:dyDescent="0.2">
      <c r="A263" s="16" t="s">
        <v>66</v>
      </c>
      <c r="B263" s="18">
        <f>AVERAGE(B220:B238)</f>
        <v>2.3726315789473684</v>
      </c>
      <c r="C263" s="18"/>
    </row>
    <row r="265" spans="1:7" ht="16" thickBot="1" x14ac:dyDescent="0.25"/>
    <row r="266" spans="1:7" ht="15" customHeight="1" x14ac:dyDescent="0.2">
      <c r="A266" s="563" t="s">
        <v>0</v>
      </c>
      <c r="B266" s="546" t="s">
        <v>67</v>
      </c>
      <c r="C266" s="546"/>
      <c r="D266" s="546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40" thickBot="1" x14ac:dyDescent="0.25">
      <c r="A267" s="563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 x14ac:dyDescent="0.2">
      <c r="A268" s="563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 x14ac:dyDescent="0.2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x14ac:dyDescent="0.2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 x14ac:dyDescent="0.2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 x14ac:dyDescent="0.2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 x14ac:dyDescent="0.2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 x14ac:dyDescent="0.2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 x14ac:dyDescent="0.2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 x14ac:dyDescent="0.2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 x14ac:dyDescent="0.2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 x14ac:dyDescent="0.2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 x14ac:dyDescent="0.2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 x14ac:dyDescent="0.2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 x14ac:dyDescent="0.2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 x14ac:dyDescent="0.2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 x14ac:dyDescent="0.2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 x14ac:dyDescent="0.2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 x14ac:dyDescent="0.2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 x14ac:dyDescent="0.2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 x14ac:dyDescent="0.2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 x14ac:dyDescent="0.2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 x14ac:dyDescent="0.2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 x14ac:dyDescent="0.2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 x14ac:dyDescent="0.2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 x14ac:dyDescent="0.2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 x14ac:dyDescent="0.2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 x14ac:dyDescent="0.2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 x14ac:dyDescent="0.2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 x14ac:dyDescent="0.2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 x14ac:dyDescent="0.2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 x14ac:dyDescent="0.2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 x14ac:dyDescent="0.2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 x14ac:dyDescent="0.2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 x14ac:dyDescent="0.2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 x14ac:dyDescent="0.2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 x14ac:dyDescent="0.2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 x14ac:dyDescent="0.2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 x14ac:dyDescent="0.2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 x14ac:dyDescent="0.2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 x14ac:dyDescent="0.2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 x14ac:dyDescent="0.2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 x14ac:dyDescent="0.2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 x14ac:dyDescent="0.2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 x14ac:dyDescent="0.2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 x14ac:dyDescent="0.2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 x14ac:dyDescent="0.2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 x14ac:dyDescent="0.2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 x14ac:dyDescent="0.2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 x14ac:dyDescent="0.2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 x14ac:dyDescent="0.2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 x14ac:dyDescent="0.2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 x14ac:dyDescent="0.2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 x14ac:dyDescent="0.2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6" x14ac:dyDescent="0.2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6" x14ac:dyDescent="0.2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40" x14ac:dyDescent="0.2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 x14ac:dyDescent="0.2">
      <c r="A327" s="16" t="s">
        <v>64</v>
      </c>
      <c r="B327" s="17">
        <f>AVERAGE(B275:B314)</f>
        <v>35.09075</v>
      </c>
    </row>
    <row r="328" spans="1:7" x14ac:dyDescent="0.2">
      <c r="A328" s="16" t="s">
        <v>65</v>
      </c>
      <c r="B328" s="18">
        <f>AVERAGE(B280:B309)</f>
        <v>34.414333333333339</v>
      </c>
    </row>
    <row r="329" spans="1:7" x14ac:dyDescent="0.2">
      <c r="A329" s="16" t="s">
        <v>66</v>
      </c>
      <c r="B329" s="18">
        <f>AVERAGE(B286:B304)</f>
        <v>34.246315789473684</v>
      </c>
    </row>
    <row r="333" spans="1:7" ht="15" customHeight="1" x14ac:dyDescent="0.2">
      <c r="A333" s="546" t="s">
        <v>0</v>
      </c>
      <c r="B333" s="546" t="s">
        <v>70</v>
      </c>
      <c r="C333" s="546"/>
      <c r="D333" s="546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40" x14ac:dyDescent="0.2">
      <c r="A334" s="546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 x14ac:dyDescent="0.2">
      <c r="A335" s="546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 x14ac:dyDescent="0.2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 x14ac:dyDescent="0.2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 x14ac:dyDescent="0.2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 x14ac:dyDescent="0.2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 x14ac:dyDescent="0.2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 x14ac:dyDescent="0.2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 x14ac:dyDescent="0.2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 x14ac:dyDescent="0.2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 x14ac:dyDescent="0.2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 x14ac:dyDescent="0.2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 x14ac:dyDescent="0.2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 x14ac:dyDescent="0.2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 x14ac:dyDescent="0.2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 x14ac:dyDescent="0.2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 x14ac:dyDescent="0.2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 x14ac:dyDescent="0.2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 x14ac:dyDescent="0.2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 x14ac:dyDescent="0.2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 x14ac:dyDescent="0.2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 x14ac:dyDescent="0.2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 x14ac:dyDescent="0.2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 x14ac:dyDescent="0.2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 x14ac:dyDescent="0.2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 x14ac:dyDescent="0.2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 x14ac:dyDescent="0.2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 x14ac:dyDescent="0.2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 x14ac:dyDescent="0.2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 x14ac:dyDescent="0.2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 x14ac:dyDescent="0.2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 x14ac:dyDescent="0.2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 x14ac:dyDescent="0.2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 x14ac:dyDescent="0.2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 x14ac:dyDescent="0.2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 x14ac:dyDescent="0.2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 x14ac:dyDescent="0.2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 x14ac:dyDescent="0.2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 x14ac:dyDescent="0.2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 x14ac:dyDescent="0.2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 x14ac:dyDescent="0.2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 x14ac:dyDescent="0.2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 x14ac:dyDescent="0.2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 x14ac:dyDescent="0.2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 x14ac:dyDescent="0.2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 x14ac:dyDescent="0.2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 x14ac:dyDescent="0.2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 x14ac:dyDescent="0.2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 x14ac:dyDescent="0.2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 x14ac:dyDescent="0.2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 x14ac:dyDescent="0.2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 x14ac:dyDescent="0.2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 x14ac:dyDescent="0.2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7" x14ac:dyDescent="0.2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7" x14ac:dyDescent="0.2">
      <c r="A390" s="35" t="s">
        <v>56</v>
      </c>
      <c r="B390" s="57">
        <v>162.5</v>
      </c>
      <c r="D390" s="29"/>
      <c r="E390" s="168"/>
      <c r="F390" s="199"/>
      <c r="G390" s="199"/>
    </row>
    <row r="391" spans="1:7" ht="40" x14ac:dyDescent="0.2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 x14ac:dyDescent="0.2">
      <c r="A394" s="16" t="s">
        <v>64</v>
      </c>
      <c r="B394" s="17">
        <f>AVERAGE(B342:B381)</f>
        <v>158.90100000000001</v>
      </c>
    </row>
    <row r="395" spans="1:7" x14ac:dyDescent="0.2">
      <c r="A395" s="16" t="s">
        <v>65</v>
      </c>
      <c r="B395" s="18">
        <f>AVERAGE(B347:B376)</f>
        <v>155.90166666666664</v>
      </c>
    </row>
    <row r="396" spans="1:7" x14ac:dyDescent="0.2">
      <c r="A396" s="16" t="s">
        <v>66</v>
      </c>
      <c r="B396" s="18">
        <f>AVERAGE(B353:B371)</f>
        <v>156.15368421052631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7" t="s">
        <v>0</v>
      </c>
      <c r="B2" s="538" t="s">
        <v>1</v>
      </c>
      <c r="C2" s="539"/>
      <c r="D2" s="540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 x14ac:dyDescent="0.25">
      <c r="A3" s="55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5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 x14ac:dyDescent="0.2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 x14ac:dyDescent="0.2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 x14ac:dyDescent="0.2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 x14ac:dyDescent="0.2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 x14ac:dyDescent="0.2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 x14ac:dyDescent="0.2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 x14ac:dyDescent="0.2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 x14ac:dyDescent="0.2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 x14ac:dyDescent="0.2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 x14ac:dyDescent="0.2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 x14ac:dyDescent="0.2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 x14ac:dyDescent="0.2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 x14ac:dyDescent="0.2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 x14ac:dyDescent="0.2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 x14ac:dyDescent="0.2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 x14ac:dyDescent="0.2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 x14ac:dyDescent="0.2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 x14ac:dyDescent="0.2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 x14ac:dyDescent="0.2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 x14ac:dyDescent="0.2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 x14ac:dyDescent="0.2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 x14ac:dyDescent="0.2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 x14ac:dyDescent="0.2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 x14ac:dyDescent="0.2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 x14ac:dyDescent="0.2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 x14ac:dyDescent="0.2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 x14ac:dyDescent="0.2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 x14ac:dyDescent="0.2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 x14ac:dyDescent="0.2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 x14ac:dyDescent="0.2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 x14ac:dyDescent="0.2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 x14ac:dyDescent="0.2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 x14ac:dyDescent="0.2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 x14ac:dyDescent="0.2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 x14ac:dyDescent="0.2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 x14ac:dyDescent="0.2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 x14ac:dyDescent="0.2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 x14ac:dyDescent="0.2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 x14ac:dyDescent="0.2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 x14ac:dyDescent="0.2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 x14ac:dyDescent="0.2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 x14ac:dyDescent="0.2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 x14ac:dyDescent="0.2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 x14ac:dyDescent="0.2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 x14ac:dyDescent="0.2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 x14ac:dyDescent="0.2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 x14ac:dyDescent="0.2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 x14ac:dyDescent="0.2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 x14ac:dyDescent="0.2">
      <c r="A56" s="255" t="s">
        <v>53</v>
      </c>
      <c r="B56" s="31" t="s">
        <v>205</v>
      </c>
      <c r="C56" s="30">
        <f t="shared" si="0"/>
        <v>201.18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 x14ac:dyDescent="0.2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6" x14ac:dyDescent="0.2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 x14ac:dyDescent="0.2">
      <c r="A62" s="33" t="s">
        <v>56</v>
      </c>
      <c r="B62">
        <f>B59</f>
        <v>51.2</v>
      </c>
    </row>
    <row r="63" spans="1:7" x14ac:dyDescent="0.2">
      <c r="A63" s="16" t="s">
        <v>64</v>
      </c>
      <c r="B63" s="291">
        <f>AVERAGE(B11:B50)</f>
        <v>41.787249999999993</v>
      </c>
      <c r="C63" s="17"/>
    </row>
    <row r="64" spans="1:7" x14ac:dyDescent="0.2">
      <c r="A64" s="16" t="s">
        <v>65</v>
      </c>
      <c r="B64" s="291">
        <f>AVERAGE(B16:B45)</f>
        <v>37.338666666666668</v>
      </c>
      <c r="C64" s="18"/>
    </row>
    <row r="65" spans="1:7" x14ac:dyDescent="0.2">
      <c r="A65" s="16" t="s">
        <v>66</v>
      </c>
      <c r="B65" s="291">
        <f>AVERAGE(B22:B40)</f>
        <v>35.475263157894737</v>
      </c>
      <c r="C65" s="18"/>
    </row>
    <row r="69" spans="1:7" ht="18" customHeight="1" x14ac:dyDescent="0.2">
      <c r="A69" s="560" t="s">
        <v>0</v>
      </c>
      <c r="B69" s="534" t="s">
        <v>2</v>
      </c>
      <c r="C69" s="534"/>
      <c r="D69" s="534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39" x14ac:dyDescent="0.2">
      <c r="A70" s="56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 x14ac:dyDescent="0.2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 x14ac:dyDescent="0.2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 x14ac:dyDescent="0.2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 x14ac:dyDescent="0.2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 x14ac:dyDescent="0.2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 x14ac:dyDescent="0.2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 x14ac:dyDescent="0.2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 x14ac:dyDescent="0.2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 x14ac:dyDescent="0.2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 x14ac:dyDescent="0.2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 x14ac:dyDescent="0.2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 x14ac:dyDescent="0.2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 x14ac:dyDescent="0.2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 x14ac:dyDescent="0.2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 x14ac:dyDescent="0.2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 x14ac:dyDescent="0.2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 x14ac:dyDescent="0.2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 x14ac:dyDescent="0.2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 x14ac:dyDescent="0.2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 x14ac:dyDescent="0.2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 x14ac:dyDescent="0.2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 x14ac:dyDescent="0.2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 x14ac:dyDescent="0.2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 x14ac:dyDescent="0.2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 x14ac:dyDescent="0.2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 x14ac:dyDescent="0.2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 x14ac:dyDescent="0.2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 x14ac:dyDescent="0.2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 x14ac:dyDescent="0.2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 x14ac:dyDescent="0.2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 x14ac:dyDescent="0.2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 x14ac:dyDescent="0.2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 x14ac:dyDescent="0.2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 x14ac:dyDescent="0.2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 x14ac:dyDescent="0.2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 x14ac:dyDescent="0.2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 x14ac:dyDescent="0.2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 x14ac:dyDescent="0.2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 x14ac:dyDescent="0.2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 x14ac:dyDescent="0.2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 x14ac:dyDescent="0.2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 x14ac:dyDescent="0.2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 x14ac:dyDescent="0.2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 x14ac:dyDescent="0.2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 x14ac:dyDescent="0.2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 x14ac:dyDescent="0.2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 x14ac:dyDescent="0.2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 x14ac:dyDescent="0.2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 x14ac:dyDescent="0.2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 x14ac:dyDescent="0.2">
      <c r="A123" s="255" t="s">
        <v>53</v>
      </c>
      <c r="B123" s="255" t="s">
        <v>206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 x14ac:dyDescent="0.2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 x14ac:dyDescent="0.2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5" customHeight="1" x14ac:dyDescent="0.2">
      <c r="A129" s="33" t="s">
        <v>56</v>
      </c>
      <c r="B129" s="293">
        <f>B126</f>
        <v>61.8</v>
      </c>
    </row>
    <row r="130" spans="1:7" x14ac:dyDescent="0.2">
      <c r="A130" s="16" t="s">
        <v>64</v>
      </c>
      <c r="B130" s="17">
        <f>AVERAGE(B78:B117)</f>
        <v>59.429250000000003</v>
      </c>
      <c r="C130" s="17"/>
    </row>
    <row r="131" spans="1:7" x14ac:dyDescent="0.2">
      <c r="A131" s="16" t="s">
        <v>65</v>
      </c>
      <c r="B131" s="18">
        <f>AVERAGE(B83:B112)</f>
        <v>59.123666666666665</v>
      </c>
      <c r="C131" s="18"/>
    </row>
    <row r="132" spans="1:7" x14ac:dyDescent="0.2">
      <c r="A132" s="16" t="s">
        <v>66</v>
      </c>
      <c r="B132" s="18">
        <f>AVERAGE(B89:B107)</f>
        <v>59.249473684210535</v>
      </c>
      <c r="C132" s="18"/>
    </row>
    <row r="134" spans="1:7" ht="15" customHeight="1" x14ac:dyDescent="0.2">
      <c r="A134" s="560" t="s">
        <v>0</v>
      </c>
      <c r="B134" s="534" t="s">
        <v>3</v>
      </c>
      <c r="C134" s="534"/>
      <c r="D134" s="534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6" customHeight="1" x14ac:dyDescent="0.2">
      <c r="A135" s="561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 x14ac:dyDescent="0.2">
      <c r="A136" s="562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 x14ac:dyDescent="0.2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 x14ac:dyDescent="0.2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 x14ac:dyDescent="0.2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 x14ac:dyDescent="0.2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 x14ac:dyDescent="0.2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 x14ac:dyDescent="0.2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 x14ac:dyDescent="0.2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 x14ac:dyDescent="0.2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 x14ac:dyDescent="0.2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 x14ac:dyDescent="0.2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 x14ac:dyDescent="0.2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 x14ac:dyDescent="0.2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 x14ac:dyDescent="0.2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 x14ac:dyDescent="0.2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 x14ac:dyDescent="0.2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 x14ac:dyDescent="0.2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 x14ac:dyDescent="0.2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 x14ac:dyDescent="0.2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 x14ac:dyDescent="0.2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 x14ac:dyDescent="0.2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 x14ac:dyDescent="0.2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 x14ac:dyDescent="0.2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 x14ac:dyDescent="0.2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 x14ac:dyDescent="0.2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 x14ac:dyDescent="0.2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 x14ac:dyDescent="0.2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 x14ac:dyDescent="0.2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 x14ac:dyDescent="0.2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 x14ac:dyDescent="0.2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 x14ac:dyDescent="0.2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 x14ac:dyDescent="0.2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 x14ac:dyDescent="0.2">
      <c r="A188" s="255" t="s">
        <v>53</v>
      </c>
      <c r="B188" s="255" t="s">
        <v>207</v>
      </c>
      <c r="C188" s="30">
        <f t="shared" si="2"/>
        <v>23.08</v>
      </c>
      <c r="D188" s="256"/>
      <c r="E188" s="254"/>
      <c r="F188" s="39"/>
      <c r="G188" s="39"/>
    </row>
    <row r="189" spans="1:7" ht="16" thickBot="1" x14ac:dyDescent="0.25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 x14ac:dyDescent="0.25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5" customHeight="1" thickBot="1" x14ac:dyDescent="0.25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7" customHeight="1" thickBot="1" x14ac:dyDescent="0.25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 x14ac:dyDescent="0.2">
      <c r="A195" s="16" t="s">
        <v>64</v>
      </c>
      <c r="B195" s="17">
        <f>AVERAGE(B143:B182)</f>
        <v>2.1840000000000002</v>
      </c>
      <c r="C195" s="17"/>
    </row>
    <row r="196" spans="1:3" x14ac:dyDescent="0.2">
      <c r="A196" s="16" t="s">
        <v>65</v>
      </c>
      <c r="B196" s="18">
        <f>AVERAGE(B148:B177)</f>
        <v>1.6310000000000002</v>
      </c>
      <c r="C196" s="18"/>
    </row>
    <row r="197" spans="1:3" x14ac:dyDescent="0.2">
      <c r="A197" s="16" t="s">
        <v>66</v>
      </c>
      <c r="B197" s="18">
        <f>AVERAGE(B154:B172)</f>
        <v>1.3642105263157895</v>
      </c>
      <c r="C197" s="18"/>
    </row>
    <row r="201" spans="1:3" x14ac:dyDescent="0.2">
      <c r="C201" s="346"/>
    </row>
    <row r="202" spans="1:3" x14ac:dyDescent="0.2">
      <c r="C202" s="346"/>
    </row>
    <row r="203" spans="1:3" x14ac:dyDescent="0.2">
      <c r="C203" s="51"/>
    </row>
    <row r="204" spans="1:3" x14ac:dyDescent="0.2">
      <c r="C204" s="168">
        <v>0</v>
      </c>
    </row>
    <row r="205" spans="1:3" x14ac:dyDescent="0.2">
      <c r="C205" s="30">
        <f>B204</f>
        <v>0</v>
      </c>
    </row>
    <row r="206" spans="1:3" x14ac:dyDescent="0.2">
      <c r="C206" s="30">
        <f t="shared" ref="C206:C254" si="3">B205</f>
        <v>0</v>
      </c>
    </row>
    <row r="207" spans="1:3" x14ac:dyDescent="0.2">
      <c r="C207" s="30">
        <f t="shared" si="3"/>
        <v>0</v>
      </c>
    </row>
    <row r="208" spans="1:3" x14ac:dyDescent="0.2">
      <c r="C208" s="30">
        <f t="shared" si="3"/>
        <v>0</v>
      </c>
    </row>
    <row r="209" spans="3:3" x14ac:dyDescent="0.2">
      <c r="C209" s="30">
        <f t="shared" si="3"/>
        <v>0</v>
      </c>
    </row>
    <row r="210" spans="3:3" x14ac:dyDescent="0.2">
      <c r="C210" s="30">
        <f t="shared" si="3"/>
        <v>0</v>
      </c>
    </row>
    <row r="211" spans="3:3" x14ac:dyDescent="0.2">
      <c r="C211" s="30">
        <f t="shared" si="3"/>
        <v>0</v>
      </c>
    </row>
    <row r="212" spans="3:3" x14ac:dyDescent="0.2">
      <c r="C212" s="30">
        <f t="shared" si="3"/>
        <v>0</v>
      </c>
    </row>
    <row r="213" spans="3:3" x14ac:dyDescent="0.2">
      <c r="C213" s="30">
        <f t="shared" si="3"/>
        <v>0</v>
      </c>
    </row>
    <row r="214" spans="3:3" x14ac:dyDescent="0.2">
      <c r="C214" s="30">
        <f t="shared" si="3"/>
        <v>0</v>
      </c>
    </row>
    <row r="215" spans="3:3" x14ac:dyDescent="0.2">
      <c r="C215" s="30">
        <f t="shared" si="3"/>
        <v>0</v>
      </c>
    </row>
    <row r="216" spans="3:3" x14ac:dyDescent="0.2">
      <c r="C216" s="30">
        <f t="shared" si="3"/>
        <v>0</v>
      </c>
    </row>
    <row r="217" spans="3:3" x14ac:dyDescent="0.2">
      <c r="C217" s="30">
        <f t="shared" si="3"/>
        <v>0</v>
      </c>
    </row>
    <row r="218" spans="3:3" x14ac:dyDescent="0.2">
      <c r="C218" s="30">
        <f t="shared" si="3"/>
        <v>0</v>
      </c>
    </row>
    <row r="219" spans="3:3" x14ac:dyDescent="0.2">
      <c r="C219" s="30">
        <f t="shared" si="3"/>
        <v>0</v>
      </c>
    </row>
    <row r="220" spans="3:3" x14ac:dyDescent="0.2">
      <c r="C220" s="30">
        <f t="shared" si="3"/>
        <v>0</v>
      </c>
    </row>
    <row r="221" spans="3:3" x14ac:dyDescent="0.2">
      <c r="C221" s="30">
        <f t="shared" si="3"/>
        <v>0</v>
      </c>
    </row>
    <row r="222" spans="3:3" x14ac:dyDescent="0.2">
      <c r="C222" s="30">
        <f t="shared" si="3"/>
        <v>0</v>
      </c>
    </row>
    <row r="223" spans="3:3" x14ac:dyDescent="0.2">
      <c r="C223" s="30">
        <f t="shared" si="3"/>
        <v>0</v>
      </c>
    </row>
    <row r="224" spans="3:3" x14ac:dyDescent="0.2">
      <c r="C224" s="30">
        <f t="shared" si="3"/>
        <v>0</v>
      </c>
    </row>
    <row r="225" spans="3:3" x14ac:dyDescent="0.2">
      <c r="C225" s="30">
        <f t="shared" si="3"/>
        <v>0</v>
      </c>
    </row>
    <row r="226" spans="3:3" x14ac:dyDescent="0.2">
      <c r="C226" s="30">
        <f t="shared" si="3"/>
        <v>0</v>
      </c>
    </row>
    <row r="227" spans="3:3" x14ac:dyDescent="0.2">
      <c r="C227" s="30">
        <f t="shared" si="3"/>
        <v>0</v>
      </c>
    </row>
    <row r="228" spans="3:3" x14ac:dyDescent="0.2">
      <c r="C228" s="30">
        <f t="shared" si="3"/>
        <v>0</v>
      </c>
    </row>
    <row r="229" spans="3:3" x14ac:dyDescent="0.2">
      <c r="C229" s="30">
        <f t="shared" si="3"/>
        <v>0</v>
      </c>
    </row>
    <row r="230" spans="3:3" x14ac:dyDescent="0.2">
      <c r="C230" s="30">
        <f t="shared" si="3"/>
        <v>0</v>
      </c>
    </row>
    <row r="231" spans="3:3" x14ac:dyDescent="0.2">
      <c r="C231" s="30">
        <f t="shared" si="3"/>
        <v>0</v>
      </c>
    </row>
    <row r="232" spans="3:3" x14ac:dyDescent="0.2">
      <c r="C232" s="30">
        <f t="shared" si="3"/>
        <v>0</v>
      </c>
    </row>
    <row r="233" spans="3:3" x14ac:dyDescent="0.2">
      <c r="C233" s="30">
        <f t="shared" si="3"/>
        <v>0</v>
      </c>
    </row>
    <row r="234" spans="3:3" x14ac:dyDescent="0.2">
      <c r="C234" s="30">
        <f t="shared" si="3"/>
        <v>0</v>
      </c>
    </row>
    <row r="235" spans="3:3" x14ac:dyDescent="0.2">
      <c r="C235" s="30">
        <f t="shared" si="3"/>
        <v>0</v>
      </c>
    </row>
    <row r="236" spans="3:3" x14ac:dyDescent="0.2">
      <c r="C236" s="30">
        <f t="shared" si="3"/>
        <v>0</v>
      </c>
    </row>
    <row r="237" spans="3:3" x14ac:dyDescent="0.2">
      <c r="C237" s="30">
        <f t="shared" si="3"/>
        <v>0</v>
      </c>
    </row>
    <row r="238" spans="3:3" x14ac:dyDescent="0.2">
      <c r="C238" s="30">
        <f t="shared" si="3"/>
        <v>0</v>
      </c>
    </row>
    <row r="239" spans="3:3" x14ac:dyDescent="0.2">
      <c r="C239" s="30">
        <f t="shared" si="3"/>
        <v>0</v>
      </c>
    </row>
    <row r="240" spans="3:3" x14ac:dyDescent="0.2">
      <c r="C240" s="30">
        <f t="shared" si="3"/>
        <v>0</v>
      </c>
    </row>
    <row r="241" spans="3:3" x14ac:dyDescent="0.2">
      <c r="C241" s="30">
        <f t="shared" si="3"/>
        <v>0</v>
      </c>
    </row>
    <row r="242" spans="3:3" x14ac:dyDescent="0.2">
      <c r="C242" s="30">
        <f t="shared" si="3"/>
        <v>0</v>
      </c>
    </row>
    <row r="243" spans="3:3" x14ac:dyDescent="0.2">
      <c r="C243" s="30">
        <f t="shared" si="3"/>
        <v>0</v>
      </c>
    </row>
    <row r="244" spans="3:3" x14ac:dyDescent="0.2">
      <c r="C244" s="30">
        <f t="shared" si="3"/>
        <v>0</v>
      </c>
    </row>
    <row r="245" spans="3:3" x14ac:dyDescent="0.2">
      <c r="C245" s="30">
        <f t="shared" si="3"/>
        <v>0</v>
      </c>
    </row>
    <row r="246" spans="3:3" x14ac:dyDescent="0.2">
      <c r="C246" s="30">
        <f t="shared" si="3"/>
        <v>0</v>
      </c>
    </row>
    <row r="247" spans="3:3" x14ac:dyDescent="0.2">
      <c r="C247" s="30">
        <f t="shared" si="3"/>
        <v>0</v>
      </c>
    </row>
    <row r="248" spans="3:3" x14ac:dyDescent="0.2">
      <c r="C248" s="30">
        <f t="shared" si="3"/>
        <v>0</v>
      </c>
    </row>
    <row r="249" spans="3:3" x14ac:dyDescent="0.2">
      <c r="C249" s="30">
        <f t="shared" si="3"/>
        <v>0</v>
      </c>
    </row>
    <row r="250" spans="3:3" x14ac:dyDescent="0.2">
      <c r="C250" s="30">
        <f t="shared" si="3"/>
        <v>0</v>
      </c>
    </row>
    <row r="251" spans="3:3" x14ac:dyDescent="0.2">
      <c r="C251" s="30">
        <f t="shared" si="3"/>
        <v>0</v>
      </c>
    </row>
    <row r="252" spans="3:3" x14ac:dyDescent="0.2">
      <c r="C252" s="30">
        <f t="shared" si="3"/>
        <v>0</v>
      </c>
    </row>
    <row r="253" spans="3:3" x14ac:dyDescent="0.2">
      <c r="C253" s="30">
        <f>B252</f>
        <v>0</v>
      </c>
    </row>
    <row r="254" spans="3:3" x14ac:dyDescent="0.2">
      <c r="C254" s="30">
        <f t="shared" si="3"/>
        <v>0</v>
      </c>
    </row>
    <row r="255" spans="3:3" x14ac:dyDescent="0.2">
      <c r="C255" s="347"/>
    </row>
    <row r="256" spans="3:3" x14ac:dyDescent="0.2">
      <c r="C256" s="347"/>
    </row>
    <row r="257" spans="3:3" x14ac:dyDescent="0.2">
      <c r="C257" s="347"/>
    </row>
    <row r="258" spans="3:3" x14ac:dyDescent="0.2">
      <c r="C258" s="347"/>
    </row>
    <row r="261" spans="3:3" x14ac:dyDescent="0.2">
      <c r="C261" s="17"/>
    </row>
    <row r="262" spans="3:3" x14ac:dyDescent="0.2">
      <c r="C262" s="18"/>
    </row>
    <row r="263" spans="3:3" x14ac:dyDescent="0.2">
      <c r="C263" s="18"/>
    </row>
    <row r="267" spans="3:3" ht="16" thickBot="1" x14ac:dyDescent="0.25">
      <c r="C267" s="65"/>
    </row>
    <row r="270" spans="3:3" x14ac:dyDescent="0.2">
      <c r="C270">
        <v>0</v>
      </c>
    </row>
    <row r="271" spans="3:3" x14ac:dyDescent="0.2">
      <c r="C271" s="30">
        <f>B270</f>
        <v>0</v>
      </c>
    </row>
    <row r="272" spans="3:3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21"/>
  <sheetViews>
    <sheetView zoomScale="80" zoomScaleNormal="80" workbookViewId="0">
      <selection activeCell="I4" sqref="I4"/>
    </sheetView>
  </sheetViews>
  <sheetFormatPr baseColWidth="10" defaultColWidth="0" defaultRowHeight="15" zeroHeight="1" x14ac:dyDescent="0.2"/>
  <cols>
    <col min="1" max="1" width="73" style="408" customWidth="1"/>
    <col min="2" max="2" width="22.33203125" style="383" customWidth="1"/>
    <col min="3" max="3" width="65.33203125" style="383" customWidth="1"/>
    <col min="4" max="4" width="13.33203125" style="409" customWidth="1"/>
    <col min="5" max="5" width="11.1640625" style="383" customWidth="1"/>
    <col min="6" max="6" width="12.1640625" style="383" customWidth="1"/>
    <col min="7" max="7" width="16.83203125" style="383" customWidth="1"/>
    <col min="8" max="9" width="9.1640625" style="383" customWidth="1"/>
    <col min="10" max="27" width="0" style="383" hidden="1" customWidth="1"/>
    <col min="28" max="16384" width="9.1640625" style="383" hidden="1"/>
  </cols>
  <sheetData>
    <row r="1" spans="1:26" s="355" customFormat="1" ht="33" customHeight="1" x14ac:dyDescent="0.2">
      <c r="A1" s="447" t="s">
        <v>900</v>
      </c>
      <c r="B1" s="449"/>
      <c r="C1" s="451" t="s">
        <v>875</v>
      </c>
      <c r="D1" s="45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8" customHeight="1" x14ac:dyDescent="0.2">
      <c r="A2" s="356"/>
      <c r="B2" s="356"/>
      <c r="C2" s="414" t="s">
        <v>1023</v>
      </c>
      <c r="D2" s="366"/>
      <c r="E2" s="397"/>
      <c r="F2" s="398"/>
      <c r="G2" s="398"/>
      <c r="H2" s="356"/>
      <c r="I2" s="356"/>
    </row>
    <row r="3" spans="1:26" s="460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65"/>
      <c r="I3" s="365"/>
    </row>
    <row r="4" spans="1:26" s="355" customFormat="1" ht="40" customHeight="1" x14ac:dyDescent="0.2">
      <c r="A4" s="371" t="s">
        <v>921</v>
      </c>
      <c r="B4" s="380" t="s">
        <v>757</v>
      </c>
      <c r="C4" s="373"/>
      <c r="D4" s="375" t="s">
        <v>963</v>
      </c>
      <c r="E4" s="488" t="s">
        <v>842</v>
      </c>
      <c r="F4" s="488"/>
      <c r="G4" s="488"/>
      <c r="H4" s="356"/>
      <c r="I4" s="356"/>
    </row>
    <row r="5" spans="1:26" s="355" customFormat="1" ht="177" customHeight="1" x14ac:dyDescent="0.2">
      <c r="A5" s="371" t="s">
        <v>1008</v>
      </c>
      <c r="B5" s="380" t="s">
        <v>934</v>
      </c>
      <c r="C5" s="373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0" t="s">
        <v>965</v>
      </c>
      <c r="E5" s="488" t="s">
        <v>842</v>
      </c>
      <c r="F5" s="488"/>
      <c r="G5" s="488"/>
      <c r="H5" s="356"/>
      <c r="I5" s="356"/>
    </row>
    <row r="6" spans="1:26" ht="37.5" customHeight="1" x14ac:dyDescent="0.2">
      <c r="A6" s="401" t="s">
        <v>819</v>
      </c>
      <c r="B6" s="402" t="s">
        <v>757</v>
      </c>
      <c r="C6" s="373" t="s">
        <v>843</v>
      </c>
      <c r="D6" s="375" t="s">
        <v>836</v>
      </c>
      <c r="E6" s="481" t="s">
        <v>69</v>
      </c>
      <c r="F6" s="481"/>
      <c r="G6" s="481"/>
      <c r="H6" s="356"/>
      <c r="I6" s="356"/>
    </row>
    <row r="7" spans="1:26" ht="28.5" customHeight="1" x14ac:dyDescent="0.2">
      <c r="A7" s="401" t="s">
        <v>828</v>
      </c>
      <c r="B7" s="402"/>
      <c r="C7" s="373" t="s">
        <v>919</v>
      </c>
      <c r="D7" s="400" t="s">
        <v>964</v>
      </c>
      <c r="E7" s="482" t="s">
        <v>842</v>
      </c>
      <c r="F7" s="483"/>
      <c r="G7" s="484"/>
      <c r="H7" s="356"/>
      <c r="I7" s="356"/>
    </row>
    <row r="8" spans="1:26" ht="30.75" customHeight="1" x14ac:dyDescent="0.2">
      <c r="A8" s="403" t="s">
        <v>830</v>
      </c>
      <c r="B8" s="402"/>
      <c r="C8" s="373" t="s">
        <v>920</v>
      </c>
      <c r="D8" s="400" t="s">
        <v>964</v>
      </c>
      <c r="E8" s="485"/>
      <c r="F8" s="486"/>
      <c r="G8" s="487"/>
      <c r="H8" s="356"/>
      <c r="I8" s="356"/>
    </row>
    <row r="9" spans="1:26" ht="12.5" hidden="1" customHeight="1" x14ac:dyDescent="0.2">
      <c r="A9" s="401" t="s">
        <v>774</v>
      </c>
      <c r="B9" s="404">
        <f>IF(B6="Совместный",B8-IF('1.Общие данные по зданию'!C6='Экспресс потенциал'!B6,0.032,0.059)*'3.УР горячей воды'!B6,B7)</f>
        <v>0</v>
      </c>
      <c r="C9" s="373" t="s">
        <v>815</v>
      </c>
      <c r="D9" s="405"/>
      <c r="E9" s="406"/>
      <c r="F9" s="406"/>
      <c r="G9" s="406"/>
      <c r="H9" s="356"/>
      <c r="I9" s="356"/>
    </row>
    <row r="10" spans="1:26" s="355" customFormat="1" x14ac:dyDescent="0.2">
      <c r="A10" s="356"/>
      <c r="B10" s="356"/>
      <c r="C10" s="356"/>
      <c r="D10" s="366"/>
      <c r="E10" s="398"/>
      <c r="F10" s="398"/>
      <c r="G10" s="398"/>
      <c r="H10" s="356"/>
      <c r="I10" s="356"/>
    </row>
    <row r="11" spans="1:26" ht="16" x14ac:dyDescent="0.2">
      <c r="A11" s="384" t="s">
        <v>887</v>
      </c>
      <c r="B11" s="395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Заполните данные</v>
      </c>
      <c r="C11" s="356"/>
      <c r="D11" s="366"/>
      <c r="E11" s="407"/>
      <c r="F11" s="356"/>
      <c r="G11" s="356"/>
      <c r="H11" s="356"/>
      <c r="I11" s="356"/>
    </row>
    <row r="12" spans="1:26" s="355" customFormat="1" x14ac:dyDescent="0.2">
      <c r="A12" s="356"/>
      <c r="B12" s="356"/>
      <c r="C12" s="356"/>
      <c r="D12" s="366"/>
      <c r="E12" s="398"/>
      <c r="F12" s="398"/>
      <c r="G12" s="398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</sheetData>
  <sheetProtection algorithmName="SHA-512" hashValue="xq+8TRCULpjVhwWw8RhRD9Mbs9XM65pCTh6o5915oiSApsx54aWSCCHUnKp1++i5X9Q1XGN/krbgH09wrvrSwA==" saltValue="0P8zLB2kvOHYqm05spFe0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7" t="s">
        <v>0</v>
      </c>
      <c r="B2" s="538" t="s">
        <v>1</v>
      </c>
      <c r="C2" s="539"/>
      <c r="D2" s="540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 x14ac:dyDescent="0.25">
      <c r="A3" s="55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5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 x14ac:dyDescent="0.2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 x14ac:dyDescent="0.2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 x14ac:dyDescent="0.2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 x14ac:dyDescent="0.2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 x14ac:dyDescent="0.2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 x14ac:dyDescent="0.2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 x14ac:dyDescent="0.2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 x14ac:dyDescent="0.2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 x14ac:dyDescent="0.2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 x14ac:dyDescent="0.2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 x14ac:dyDescent="0.2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 x14ac:dyDescent="0.2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 x14ac:dyDescent="0.2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 x14ac:dyDescent="0.2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 x14ac:dyDescent="0.2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 x14ac:dyDescent="0.2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 x14ac:dyDescent="0.2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 x14ac:dyDescent="0.2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 x14ac:dyDescent="0.2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 x14ac:dyDescent="0.2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 x14ac:dyDescent="0.2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 x14ac:dyDescent="0.2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 x14ac:dyDescent="0.2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 x14ac:dyDescent="0.2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 x14ac:dyDescent="0.2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 x14ac:dyDescent="0.2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 x14ac:dyDescent="0.2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 x14ac:dyDescent="0.2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 x14ac:dyDescent="0.2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 x14ac:dyDescent="0.2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 x14ac:dyDescent="0.2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 x14ac:dyDescent="0.2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 x14ac:dyDescent="0.2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 x14ac:dyDescent="0.2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 x14ac:dyDescent="0.2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 x14ac:dyDescent="0.2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 x14ac:dyDescent="0.2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 x14ac:dyDescent="0.2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 x14ac:dyDescent="0.2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 x14ac:dyDescent="0.2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 x14ac:dyDescent="0.2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 x14ac:dyDescent="0.2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 x14ac:dyDescent="0.2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 x14ac:dyDescent="0.2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 x14ac:dyDescent="0.2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 x14ac:dyDescent="0.2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 x14ac:dyDescent="0.2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 x14ac:dyDescent="0.2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 x14ac:dyDescent="0.2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 x14ac:dyDescent="0.2">
      <c r="A56" s="255" t="s">
        <v>53</v>
      </c>
      <c r="B56" s="31" t="s">
        <v>208</v>
      </c>
      <c r="C56" s="30">
        <f t="shared" si="0"/>
        <v>235.62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 x14ac:dyDescent="0.2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6" x14ac:dyDescent="0.2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 x14ac:dyDescent="0.2">
      <c r="A62" s="33" t="s">
        <v>56</v>
      </c>
      <c r="B62">
        <f>B59</f>
        <v>104.7</v>
      </c>
    </row>
    <row r="63" spans="1:7" x14ac:dyDescent="0.2">
      <c r="A63" s="16" t="s">
        <v>64</v>
      </c>
      <c r="B63" s="291">
        <f>AVERAGE(B11:B50)</f>
        <v>98.695250000000001</v>
      </c>
      <c r="C63" s="17"/>
    </row>
    <row r="64" spans="1:7" x14ac:dyDescent="0.2">
      <c r="A64" s="16" t="s">
        <v>65</v>
      </c>
      <c r="B64" s="291">
        <f>AVERAGE(B16:B45)</f>
        <v>96.791666666666671</v>
      </c>
      <c r="C64" s="18"/>
    </row>
    <row r="65" spans="1:7" x14ac:dyDescent="0.2">
      <c r="A65" s="16" t="s">
        <v>66</v>
      </c>
      <c r="B65" s="291">
        <f>AVERAGE(B22:B40)</f>
        <v>97.38263157894734</v>
      </c>
      <c r="C65" s="18"/>
    </row>
    <row r="69" spans="1:7" ht="18" customHeight="1" x14ac:dyDescent="0.2">
      <c r="A69" s="560" t="s">
        <v>0</v>
      </c>
      <c r="B69" s="534" t="s">
        <v>2</v>
      </c>
      <c r="C69" s="534"/>
      <c r="D69" s="534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39" x14ac:dyDescent="0.2">
      <c r="A70" s="56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 x14ac:dyDescent="0.2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 x14ac:dyDescent="0.2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 x14ac:dyDescent="0.2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 x14ac:dyDescent="0.2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 x14ac:dyDescent="0.2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 x14ac:dyDescent="0.2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 x14ac:dyDescent="0.2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 x14ac:dyDescent="0.2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 x14ac:dyDescent="0.2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 x14ac:dyDescent="0.2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 x14ac:dyDescent="0.2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 x14ac:dyDescent="0.2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 x14ac:dyDescent="0.2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 x14ac:dyDescent="0.2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 x14ac:dyDescent="0.2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 x14ac:dyDescent="0.2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 x14ac:dyDescent="0.2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 x14ac:dyDescent="0.2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 x14ac:dyDescent="0.2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 x14ac:dyDescent="0.2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 x14ac:dyDescent="0.2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 x14ac:dyDescent="0.2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 x14ac:dyDescent="0.2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 x14ac:dyDescent="0.2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 x14ac:dyDescent="0.2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 x14ac:dyDescent="0.2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 x14ac:dyDescent="0.2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 x14ac:dyDescent="0.2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 x14ac:dyDescent="0.2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 x14ac:dyDescent="0.2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 x14ac:dyDescent="0.2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 x14ac:dyDescent="0.2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 x14ac:dyDescent="0.2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 x14ac:dyDescent="0.2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 x14ac:dyDescent="0.2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 x14ac:dyDescent="0.2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 x14ac:dyDescent="0.2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 x14ac:dyDescent="0.2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 x14ac:dyDescent="0.2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 x14ac:dyDescent="0.2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 x14ac:dyDescent="0.2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 x14ac:dyDescent="0.2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 x14ac:dyDescent="0.2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 x14ac:dyDescent="0.2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 x14ac:dyDescent="0.2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 x14ac:dyDescent="0.2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 x14ac:dyDescent="0.2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 x14ac:dyDescent="0.2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 x14ac:dyDescent="0.2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 x14ac:dyDescent="0.2">
      <c r="A123" s="255" t="s">
        <v>53</v>
      </c>
      <c r="B123" s="255" t="s">
        <v>209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 x14ac:dyDescent="0.2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 x14ac:dyDescent="0.2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5" customHeight="1" x14ac:dyDescent="0.2">
      <c r="A129" s="33" t="s">
        <v>56</v>
      </c>
      <c r="B129">
        <f>B126</f>
        <v>84.6</v>
      </c>
    </row>
    <row r="130" spans="1:7" x14ac:dyDescent="0.2">
      <c r="A130" s="16" t="s">
        <v>64</v>
      </c>
      <c r="B130" s="17">
        <f>AVERAGE(B78:B117)</f>
        <v>82.054749999999999</v>
      </c>
      <c r="C130" s="17"/>
    </row>
    <row r="131" spans="1:7" x14ac:dyDescent="0.2">
      <c r="A131" s="16" t="s">
        <v>65</v>
      </c>
      <c r="B131" s="18">
        <f>AVERAGE(B83:B112)</f>
        <v>81.118666666666684</v>
      </c>
      <c r="C131" s="18"/>
    </row>
    <row r="132" spans="1:7" x14ac:dyDescent="0.2">
      <c r="A132" s="16" t="s">
        <v>66</v>
      </c>
      <c r="B132" s="18">
        <f>AVERAGE(B89:B107)</f>
        <v>82.527368421052614</v>
      </c>
      <c r="C132" s="18"/>
    </row>
    <row r="134" spans="1:7" ht="15" customHeight="1" x14ac:dyDescent="0.2">
      <c r="A134" s="560" t="s">
        <v>0</v>
      </c>
      <c r="B134" s="534" t="s">
        <v>3</v>
      </c>
      <c r="C134" s="534"/>
      <c r="D134" s="534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6" customHeight="1" x14ac:dyDescent="0.2">
      <c r="A135" s="561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 x14ac:dyDescent="0.2">
      <c r="A136" s="562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 x14ac:dyDescent="0.2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 x14ac:dyDescent="0.2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 x14ac:dyDescent="0.2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 x14ac:dyDescent="0.2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 x14ac:dyDescent="0.2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 x14ac:dyDescent="0.2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 x14ac:dyDescent="0.2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 x14ac:dyDescent="0.2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 x14ac:dyDescent="0.2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 x14ac:dyDescent="0.2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 x14ac:dyDescent="0.2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 x14ac:dyDescent="0.2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 x14ac:dyDescent="0.2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 x14ac:dyDescent="0.2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 x14ac:dyDescent="0.2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 x14ac:dyDescent="0.2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 x14ac:dyDescent="0.2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 x14ac:dyDescent="0.2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 x14ac:dyDescent="0.2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 x14ac:dyDescent="0.2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 x14ac:dyDescent="0.2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 x14ac:dyDescent="0.2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 x14ac:dyDescent="0.2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 x14ac:dyDescent="0.2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 x14ac:dyDescent="0.2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 x14ac:dyDescent="0.2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 x14ac:dyDescent="0.2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 x14ac:dyDescent="0.2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 x14ac:dyDescent="0.2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 x14ac:dyDescent="0.2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 x14ac:dyDescent="0.2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 x14ac:dyDescent="0.2">
      <c r="A188" s="255" t="s">
        <v>53</v>
      </c>
      <c r="B188" s="255" t="s">
        <v>210</v>
      </c>
      <c r="C188" s="30">
        <f t="shared" si="2"/>
        <v>40.46</v>
      </c>
      <c r="D188" s="256"/>
      <c r="E188" s="254"/>
      <c r="F188" s="39"/>
      <c r="G188" s="39"/>
    </row>
    <row r="189" spans="1:7" ht="16" thickBot="1" x14ac:dyDescent="0.25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 x14ac:dyDescent="0.25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5" customHeight="1" thickBot="1" x14ac:dyDescent="0.25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7" customHeight="1" thickBot="1" x14ac:dyDescent="0.25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 x14ac:dyDescent="0.2">
      <c r="A195" s="16" t="s">
        <v>64</v>
      </c>
      <c r="B195" s="17">
        <f>AVERAGE(B143:B182)</f>
        <v>9.541999999999998</v>
      </c>
      <c r="C195" s="17"/>
    </row>
    <row r="196" spans="1:3" x14ac:dyDescent="0.2">
      <c r="A196" s="16" t="s">
        <v>65</v>
      </c>
      <c r="B196" s="18">
        <f>AVERAGE(B148:B177)</f>
        <v>8.3360000000000003</v>
      </c>
      <c r="C196" s="18"/>
    </row>
    <row r="197" spans="1:3" x14ac:dyDescent="0.2">
      <c r="A197" s="16" t="s">
        <v>66</v>
      </c>
      <c r="B197" s="18">
        <f>AVERAGE(B154:B172)</f>
        <v>7.9747368421052638</v>
      </c>
      <c r="C197" s="18"/>
    </row>
    <row r="201" spans="1:3" x14ac:dyDescent="0.2">
      <c r="C201" s="346"/>
    </row>
    <row r="202" spans="1:3" x14ac:dyDescent="0.2">
      <c r="C202" s="346"/>
    </row>
    <row r="203" spans="1:3" x14ac:dyDescent="0.2">
      <c r="C203" s="51"/>
    </row>
    <row r="204" spans="1:3" x14ac:dyDescent="0.2">
      <c r="C204" s="168">
        <v>0</v>
      </c>
    </row>
    <row r="205" spans="1:3" x14ac:dyDescent="0.2">
      <c r="C205" s="30">
        <f>B204</f>
        <v>0</v>
      </c>
    </row>
    <row r="206" spans="1:3" x14ac:dyDescent="0.2">
      <c r="C206" s="30">
        <f t="shared" ref="C206:C254" si="3">B205</f>
        <v>0</v>
      </c>
    </row>
    <row r="207" spans="1:3" x14ac:dyDescent="0.2">
      <c r="C207" s="30">
        <f t="shared" si="3"/>
        <v>0</v>
      </c>
    </row>
    <row r="208" spans="1:3" x14ac:dyDescent="0.2">
      <c r="C208" s="30">
        <f t="shared" si="3"/>
        <v>0</v>
      </c>
    </row>
    <row r="209" spans="3:3" x14ac:dyDescent="0.2">
      <c r="C209" s="30">
        <f t="shared" si="3"/>
        <v>0</v>
      </c>
    </row>
    <row r="210" spans="3:3" x14ac:dyDescent="0.2">
      <c r="C210" s="30">
        <f t="shared" si="3"/>
        <v>0</v>
      </c>
    </row>
    <row r="211" spans="3:3" x14ac:dyDescent="0.2">
      <c r="C211" s="30">
        <f t="shared" si="3"/>
        <v>0</v>
      </c>
    </row>
    <row r="212" spans="3:3" x14ac:dyDescent="0.2">
      <c r="C212" s="30">
        <f t="shared" si="3"/>
        <v>0</v>
      </c>
    </row>
    <row r="213" spans="3:3" x14ac:dyDescent="0.2">
      <c r="C213" s="30">
        <f t="shared" si="3"/>
        <v>0</v>
      </c>
    </row>
    <row r="214" spans="3:3" x14ac:dyDescent="0.2">
      <c r="C214" s="30">
        <f t="shared" si="3"/>
        <v>0</v>
      </c>
    </row>
    <row r="215" spans="3:3" x14ac:dyDescent="0.2">
      <c r="C215" s="30">
        <f t="shared" si="3"/>
        <v>0</v>
      </c>
    </row>
    <row r="216" spans="3:3" x14ac:dyDescent="0.2">
      <c r="C216" s="30">
        <f t="shared" si="3"/>
        <v>0</v>
      </c>
    </row>
    <row r="217" spans="3:3" x14ac:dyDescent="0.2">
      <c r="C217" s="30">
        <f t="shared" si="3"/>
        <v>0</v>
      </c>
    </row>
    <row r="218" spans="3:3" x14ac:dyDescent="0.2">
      <c r="C218" s="30">
        <f t="shared" si="3"/>
        <v>0</v>
      </c>
    </row>
    <row r="219" spans="3:3" x14ac:dyDescent="0.2">
      <c r="C219" s="30">
        <f t="shared" si="3"/>
        <v>0</v>
      </c>
    </row>
    <row r="220" spans="3:3" x14ac:dyDescent="0.2">
      <c r="C220" s="30">
        <f t="shared" si="3"/>
        <v>0</v>
      </c>
    </row>
    <row r="221" spans="3:3" x14ac:dyDescent="0.2">
      <c r="C221" s="30">
        <f t="shared" si="3"/>
        <v>0</v>
      </c>
    </row>
    <row r="222" spans="3:3" x14ac:dyDescent="0.2">
      <c r="C222" s="30">
        <f t="shared" si="3"/>
        <v>0</v>
      </c>
    </row>
    <row r="223" spans="3:3" x14ac:dyDescent="0.2">
      <c r="C223" s="30">
        <f t="shared" si="3"/>
        <v>0</v>
      </c>
    </row>
    <row r="224" spans="3:3" x14ac:dyDescent="0.2">
      <c r="C224" s="30">
        <f t="shared" si="3"/>
        <v>0</v>
      </c>
    </row>
    <row r="225" spans="3:3" x14ac:dyDescent="0.2">
      <c r="C225" s="30">
        <f t="shared" si="3"/>
        <v>0</v>
      </c>
    </row>
    <row r="226" spans="3:3" x14ac:dyDescent="0.2">
      <c r="C226" s="30">
        <f t="shared" si="3"/>
        <v>0</v>
      </c>
    </row>
    <row r="227" spans="3:3" x14ac:dyDescent="0.2">
      <c r="C227" s="30">
        <f t="shared" si="3"/>
        <v>0</v>
      </c>
    </row>
    <row r="228" spans="3:3" x14ac:dyDescent="0.2">
      <c r="C228" s="30">
        <f t="shared" si="3"/>
        <v>0</v>
      </c>
    </row>
    <row r="229" spans="3:3" x14ac:dyDescent="0.2">
      <c r="C229" s="30">
        <f t="shared" si="3"/>
        <v>0</v>
      </c>
    </row>
    <row r="230" spans="3:3" x14ac:dyDescent="0.2">
      <c r="C230" s="30">
        <f t="shared" si="3"/>
        <v>0</v>
      </c>
    </row>
    <row r="231" spans="3:3" x14ac:dyDescent="0.2">
      <c r="C231" s="30">
        <f t="shared" si="3"/>
        <v>0</v>
      </c>
    </row>
    <row r="232" spans="3:3" x14ac:dyDescent="0.2">
      <c r="C232" s="30">
        <f t="shared" si="3"/>
        <v>0</v>
      </c>
    </row>
    <row r="233" spans="3:3" x14ac:dyDescent="0.2">
      <c r="C233" s="30">
        <f t="shared" si="3"/>
        <v>0</v>
      </c>
    </row>
    <row r="234" spans="3:3" x14ac:dyDescent="0.2">
      <c r="C234" s="30">
        <f t="shared" si="3"/>
        <v>0</v>
      </c>
    </row>
    <row r="235" spans="3:3" x14ac:dyDescent="0.2">
      <c r="C235" s="30">
        <f t="shared" si="3"/>
        <v>0</v>
      </c>
    </row>
    <row r="236" spans="3:3" x14ac:dyDescent="0.2">
      <c r="C236" s="30">
        <f t="shared" si="3"/>
        <v>0</v>
      </c>
    </row>
    <row r="237" spans="3:3" x14ac:dyDescent="0.2">
      <c r="C237" s="30">
        <f t="shared" si="3"/>
        <v>0</v>
      </c>
    </row>
    <row r="238" spans="3:3" x14ac:dyDescent="0.2">
      <c r="C238" s="30">
        <f t="shared" si="3"/>
        <v>0</v>
      </c>
    </row>
    <row r="239" spans="3:3" x14ac:dyDescent="0.2">
      <c r="C239" s="30">
        <f t="shared" si="3"/>
        <v>0</v>
      </c>
    </row>
    <row r="240" spans="3:3" x14ac:dyDescent="0.2">
      <c r="C240" s="30">
        <f t="shared" si="3"/>
        <v>0</v>
      </c>
    </row>
    <row r="241" spans="3:3" x14ac:dyDescent="0.2">
      <c r="C241" s="30">
        <f t="shared" si="3"/>
        <v>0</v>
      </c>
    </row>
    <row r="242" spans="3:3" x14ac:dyDescent="0.2">
      <c r="C242" s="30">
        <f t="shared" si="3"/>
        <v>0</v>
      </c>
    </row>
    <row r="243" spans="3:3" x14ac:dyDescent="0.2">
      <c r="C243" s="30">
        <f t="shared" si="3"/>
        <v>0</v>
      </c>
    </row>
    <row r="244" spans="3:3" x14ac:dyDescent="0.2">
      <c r="C244" s="30">
        <f t="shared" si="3"/>
        <v>0</v>
      </c>
    </row>
    <row r="245" spans="3:3" x14ac:dyDescent="0.2">
      <c r="C245" s="30">
        <f t="shared" si="3"/>
        <v>0</v>
      </c>
    </row>
    <row r="246" spans="3:3" x14ac:dyDescent="0.2">
      <c r="C246" s="30">
        <f t="shared" si="3"/>
        <v>0</v>
      </c>
    </row>
    <row r="247" spans="3:3" x14ac:dyDescent="0.2">
      <c r="C247" s="30">
        <f t="shared" si="3"/>
        <v>0</v>
      </c>
    </row>
    <row r="248" spans="3:3" x14ac:dyDescent="0.2">
      <c r="C248" s="30">
        <f t="shared" si="3"/>
        <v>0</v>
      </c>
    </row>
    <row r="249" spans="3:3" x14ac:dyDescent="0.2">
      <c r="C249" s="30">
        <f t="shared" si="3"/>
        <v>0</v>
      </c>
    </row>
    <row r="250" spans="3:3" x14ac:dyDescent="0.2">
      <c r="C250" s="30">
        <f t="shared" si="3"/>
        <v>0</v>
      </c>
    </row>
    <row r="251" spans="3:3" x14ac:dyDescent="0.2">
      <c r="C251" s="30">
        <f t="shared" si="3"/>
        <v>0</v>
      </c>
    </row>
    <row r="252" spans="3:3" x14ac:dyDescent="0.2">
      <c r="C252" s="30">
        <f t="shared" si="3"/>
        <v>0</v>
      </c>
    </row>
    <row r="253" spans="3:3" x14ac:dyDescent="0.2">
      <c r="C253" s="30">
        <f>B252</f>
        <v>0</v>
      </c>
    </row>
    <row r="254" spans="3:3" x14ac:dyDescent="0.2">
      <c r="C254" s="30">
        <f t="shared" si="3"/>
        <v>0</v>
      </c>
    </row>
    <row r="255" spans="3:3" x14ac:dyDescent="0.2">
      <c r="C255" s="347"/>
    </row>
    <row r="256" spans="3:3" x14ac:dyDescent="0.2">
      <c r="C256" s="347"/>
    </row>
    <row r="257" spans="3:3" x14ac:dyDescent="0.2">
      <c r="C257" s="347"/>
    </row>
    <row r="258" spans="3:3" x14ac:dyDescent="0.2">
      <c r="C258" s="347"/>
    </row>
    <row r="261" spans="3:3" x14ac:dyDescent="0.2">
      <c r="C261" s="17"/>
    </row>
    <row r="262" spans="3:3" x14ac:dyDescent="0.2">
      <c r="C262" s="18"/>
    </row>
    <row r="263" spans="3:3" x14ac:dyDescent="0.2">
      <c r="C263" s="18"/>
    </row>
    <row r="267" spans="3:3" ht="16" thickBot="1" x14ac:dyDescent="0.25">
      <c r="C267" s="65"/>
    </row>
    <row r="270" spans="3:3" x14ac:dyDescent="0.2">
      <c r="C270">
        <v>0</v>
      </c>
    </row>
    <row r="271" spans="3:3" x14ac:dyDescent="0.2">
      <c r="C271" s="30">
        <f>B270</f>
        <v>0</v>
      </c>
    </row>
    <row r="272" spans="3:3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baseColWidth="10" defaultColWidth="8.83203125" defaultRowHeight="15" x14ac:dyDescent="0.2"/>
  <cols>
    <col min="1" max="1" width="19.83203125" customWidth="1"/>
    <col min="2" max="2" width="17.1640625" customWidth="1"/>
    <col min="3" max="3" width="9.1640625"/>
    <col min="4" max="4" width="16.16406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7" t="s">
        <v>0</v>
      </c>
      <c r="B2" s="538" t="s">
        <v>1</v>
      </c>
      <c r="C2" s="539"/>
      <c r="D2" s="540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 x14ac:dyDescent="0.25">
      <c r="A3" s="558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59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 x14ac:dyDescent="0.2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 x14ac:dyDescent="0.2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 x14ac:dyDescent="0.2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 x14ac:dyDescent="0.2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 x14ac:dyDescent="0.2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 x14ac:dyDescent="0.2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 x14ac:dyDescent="0.2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 x14ac:dyDescent="0.2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 x14ac:dyDescent="0.2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 x14ac:dyDescent="0.2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 x14ac:dyDescent="0.2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 x14ac:dyDescent="0.2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 x14ac:dyDescent="0.2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 x14ac:dyDescent="0.2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 x14ac:dyDescent="0.2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 x14ac:dyDescent="0.2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 x14ac:dyDescent="0.2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 x14ac:dyDescent="0.2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 x14ac:dyDescent="0.2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 x14ac:dyDescent="0.2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 x14ac:dyDescent="0.2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 x14ac:dyDescent="0.2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 x14ac:dyDescent="0.2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 x14ac:dyDescent="0.2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 x14ac:dyDescent="0.2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 x14ac:dyDescent="0.2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 x14ac:dyDescent="0.2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 x14ac:dyDescent="0.2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 x14ac:dyDescent="0.2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 x14ac:dyDescent="0.2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 x14ac:dyDescent="0.2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 x14ac:dyDescent="0.2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 x14ac:dyDescent="0.2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 x14ac:dyDescent="0.2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 x14ac:dyDescent="0.2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 x14ac:dyDescent="0.2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 x14ac:dyDescent="0.2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 x14ac:dyDescent="0.2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 x14ac:dyDescent="0.2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 x14ac:dyDescent="0.2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 x14ac:dyDescent="0.2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 x14ac:dyDescent="0.2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 x14ac:dyDescent="0.2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 x14ac:dyDescent="0.2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 x14ac:dyDescent="0.2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 x14ac:dyDescent="0.2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 x14ac:dyDescent="0.2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 x14ac:dyDescent="0.2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 x14ac:dyDescent="0.2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 x14ac:dyDescent="0.2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 x14ac:dyDescent="0.2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6" x14ac:dyDescent="0.2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 x14ac:dyDescent="0.2">
      <c r="A62" s="33" t="s">
        <v>56</v>
      </c>
      <c r="B62">
        <f>B59</f>
        <v>34.299999999999997</v>
      </c>
    </row>
    <row r="63" spans="1:7" x14ac:dyDescent="0.2">
      <c r="A63" s="16" t="s">
        <v>64</v>
      </c>
      <c r="B63" s="17">
        <f>AVERAGE(B11:B50)</f>
        <v>30.265749999999997</v>
      </c>
      <c r="C63" s="17"/>
    </row>
    <row r="64" spans="1:7" x14ac:dyDescent="0.2">
      <c r="A64" s="16" t="s">
        <v>65</v>
      </c>
      <c r="B64" s="18">
        <f>AVERAGE(B16:B45)</f>
        <v>28.308333333333334</v>
      </c>
      <c r="C64" s="18"/>
    </row>
    <row r="65" spans="1:7" x14ac:dyDescent="0.2">
      <c r="A65" s="16" t="s">
        <v>66</v>
      </c>
      <c r="B65" s="18">
        <f>AVERAGE(B22:B40)</f>
        <v>27.723157894736836</v>
      </c>
      <c r="C65" s="18"/>
    </row>
    <row r="69" spans="1:7" ht="18" customHeight="1" x14ac:dyDescent="0.2">
      <c r="A69" s="560" t="s">
        <v>0</v>
      </c>
      <c r="B69" s="534" t="s">
        <v>2</v>
      </c>
      <c r="C69" s="534"/>
      <c r="D69" s="534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39" x14ac:dyDescent="0.2">
      <c r="A70" s="561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2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 x14ac:dyDescent="0.2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 x14ac:dyDescent="0.2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 x14ac:dyDescent="0.2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 x14ac:dyDescent="0.2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 x14ac:dyDescent="0.2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 x14ac:dyDescent="0.2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 x14ac:dyDescent="0.2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 x14ac:dyDescent="0.2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 x14ac:dyDescent="0.2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 x14ac:dyDescent="0.2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 x14ac:dyDescent="0.2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 x14ac:dyDescent="0.2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 x14ac:dyDescent="0.2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 x14ac:dyDescent="0.2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 x14ac:dyDescent="0.2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 x14ac:dyDescent="0.2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 x14ac:dyDescent="0.2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 x14ac:dyDescent="0.2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 x14ac:dyDescent="0.2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 x14ac:dyDescent="0.2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 x14ac:dyDescent="0.2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 x14ac:dyDescent="0.2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 x14ac:dyDescent="0.2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 x14ac:dyDescent="0.2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 x14ac:dyDescent="0.2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 x14ac:dyDescent="0.2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 x14ac:dyDescent="0.2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 x14ac:dyDescent="0.2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 x14ac:dyDescent="0.2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 x14ac:dyDescent="0.2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 x14ac:dyDescent="0.2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 x14ac:dyDescent="0.2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 x14ac:dyDescent="0.2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 x14ac:dyDescent="0.2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 x14ac:dyDescent="0.2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 x14ac:dyDescent="0.2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 x14ac:dyDescent="0.2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 x14ac:dyDescent="0.2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 x14ac:dyDescent="0.2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 x14ac:dyDescent="0.2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 x14ac:dyDescent="0.2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 x14ac:dyDescent="0.2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 x14ac:dyDescent="0.2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 x14ac:dyDescent="0.2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 x14ac:dyDescent="0.2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 x14ac:dyDescent="0.2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 x14ac:dyDescent="0.2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 x14ac:dyDescent="0.2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 x14ac:dyDescent="0.2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 x14ac:dyDescent="0.2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 x14ac:dyDescent="0.2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 x14ac:dyDescent="0.2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5" customHeight="1" x14ac:dyDescent="0.2">
      <c r="A129" s="33" t="s">
        <v>56</v>
      </c>
      <c r="B129">
        <f>B126</f>
        <v>57.8</v>
      </c>
    </row>
    <row r="130" spans="1:7" x14ac:dyDescent="0.2">
      <c r="A130" s="16" t="s">
        <v>64</v>
      </c>
      <c r="B130" s="17">
        <f>AVERAGE(B78:B117)</f>
        <v>55.48599999999999</v>
      </c>
      <c r="C130" s="17"/>
    </row>
    <row r="131" spans="1:7" x14ac:dyDescent="0.2">
      <c r="A131" s="16" t="s">
        <v>65</v>
      </c>
      <c r="B131" s="18">
        <f>AVERAGE(B83:B112)</f>
        <v>54.281666666666652</v>
      </c>
      <c r="C131" s="18"/>
    </row>
    <row r="132" spans="1:7" x14ac:dyDescent="0.2">
      <c r="A132" s="16" t="s">
        <v>66</v>
      </c>
      <c r="B132" s="18">
        <f>AVERAGE(B89:B107)</f>
        <v>54.088421052631567</v>
      </c>
      <c r="C132" s="18"/>
    </row>
    <row r="134" spans="1:7" x14ac:dyDescent="0.2">
      <c r="A134" s="534" t="s">
        <v>0</v>
      </c>
      <c r="B134" s="534" t="s">
        <v>78</v>
      </c>
      <c r="C134" s="534"/>
      <c r="D134" s="534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39" x14ac:dyDescent="0.2">
      <c r="A135" s="534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 x14ac:dyDescent="0.2">
      <c r="A136" s="534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 x14ac:dyDescent="0.2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 x14ac:dyDescent="0.2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 x14ac:dyDescent="0.2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 x14ac:dyDescent="0.2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 x14ac:dyDescent="0.2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 x14ac:dyDescent="0.2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 x14ac:dyDescent="0.2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 x14ac:dyDescent="0.2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 x14ac:dyDescent="0.2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 x14ac:dyDescent="0.2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 x14ac:dyDescent="0.2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 x14ac:dyDescent="0.2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 x14ac:dyDescent="0.2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 x14ac:dyDescent="0.2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 x14ac:dyDescent="0.2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 x14ac:dyDescent="0.2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 x14ac:dyDescent="0.2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 x14ac:dyDescent="0.2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 x14ac:dyDescent="0.2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 x14ac:dyDescent="0.2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 x14ac:dyDescent="0.2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 x14ac:dyDescent="0.2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 x14ac:dyDescent="0.2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 x14ac:dyDescent="0.2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 x14ac:dyDescent="0.2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 x14ac:dyDescent="0.2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 x14ac:dyDescent="0.2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 x14ac:dyDescent="0.2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 x14ac:dyDescent="0.2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 x14ac:dyDescent="0.2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 x14ac:dyDescent="0.2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 x14ac:dyDescent="0.2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 x14ac:dyDescent="0.2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 x14ac:dyDescent="0.2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6" thickBot="1" x14ac:dyDescent="0.25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5" customHeight="1" thickBot="1" x14ac:dyDescent="0.25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5" customHeight="1" thickBot="1" x14ac:dyDescent="0.25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 x14ac:dyDescent="0.25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 x14ac:dyDescent="0.2">
      <c r="A195" s="16" t="s">
        <v>64</v>
      </c>
      <c r="B195" s="17">
        <f>AVERAGE(B143:B182)</f>
        <v>1.0390000000000001</v>
      </c>
      <c r="C195" s="17"/>
    </row>
    <row r="196" spans="1:7" x14ac:dyDescent="0.2">
      <c r="A196" s="16" t="s">
        <v>65</v>
      </c>
      <c r="B196" s="18">
        <f>AVERAGE(B148:B177)</f>
        <v>0.7573333333333333</v>
      </c>
      <c r="C196" s="18"/>
    </row>
    <row r="197" spans="1:7" x14ac:dyDescent="0.2">
      <c r="A197" s="16" t="s">
        <v>66</v>
      </c>
      <c r="B197" s="18">
        <f>AVERAGE(B154:B172)</f>
        <v>0.6126315789473683</v>
      </c>
      <c r="C197" s="18"/>
    </row>
    <row r="200" spans="1:7" ht="15" customHeight="1" x14ac:dyDescent="0.2">
      <c r="A200" s="560" t="s">
        <v>0</v>
      </c>
      <c r="B200" s="534" t="s">
        <v>3</v>
      </c>
      <c r="C200" s="534"/>
      <c r="D200" s="534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6" customHeight="1" x14ac:dyDescent="0.2">
      <c r="A201" s="561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 x14ac:dyDescent="0.2">
      <c r="A202" s="562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 x14ac:dyDescent="0.2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 x14ac:dyDescent="0.2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 x14ac:dyDescent="0.2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 x14ac:dyDescent="0.2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 x14ac:dyDescent="0.2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 x14ac:dyDescent="0.2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 x14ac:dyDescent="0.2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 x14ac:dyDescent="0.2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 x14ac:dyDescent="0.2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 x14ac:dyDescent="0.2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 x14ac:dyDescent="0.2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 x14ac:dyDescent="0.2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 x14ac:dyDescent="0.2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 x14ac:dyDescent="0.2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 x14ac:dyDescent="0.2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 x14ac:dyDescent="0.2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 x14ac:dyDescent="0.2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 x14ac:dyDescent="0.2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 x14ac:dyDescent="0.2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 x14ac:dyDescent="0.2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 x14ac:dyDescent="0.2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 x14ac:dyDescent="0.2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 x14ac:dyDescent="0.2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 x14ac:dyDescent="0.2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 x14ac:dyDescent="0.2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 x14ac:dyDescent="0.2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 x14ac:dyDescent="0.2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 x14ac:dyDescent="0.2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 x14ac:dyDescent="0.2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5" customHeight="1" x14ac:dyDescent="0.2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7" customHeight="1" x14ac:dyDescent="0.2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 x14ac:dyDescent="0.2">
      <c r="A261" s="16" t="s">
        <v>64</v>
      </c>
      <c r="B261" s="17">
        <f>AVERAGE(B209:B248)</f>
        <v>1.659</v>
      </c>
      <c r="C261" s="17"/>
    </row>
    <row r="262" spans="1:7" x14ac:dyDescent="0.2">
      <c r="A262" s="16" t="s">
        <v>65</v>
      </c>
      <c r="B262" s="18">
        <f>AVERAGE(B214:B243)</f>
        <v>1.3906666666666667</v>
      </c>
      <c r="C262" s="18"/>
    </row>
    <row r="263" spans="1:7" x14ac:dyDescent="0.2">
      <c r="A263" s="16" t="s">
        <v>66</v>
      </c>
      <c r="B263" s="18">
        <f>AVERAGE(B220:B238)</f>
        <v>1.2768421052631578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topLeftCell="A3" workbookViewId="0">
      <selection activeCell="B4" sqref="B4"/>
    </sheetView>
  </sheetViews>
  <sheetFormatPr baseColWidth="10" defaultColWidth="9.1640625" defaultRowHeight="13" x14ac:dyDescent="0.2"/>
  <cols>
    <col min="1" max="1" width="24.33203125" style="301" customWidth="1"/>
    <col min="2" max="2" width="44.5" style="301" customWidth="1"/>
    <col min="3" max="3" width="11" style="301" customWidth="1"/>
    <col min="4" max="4" width="10.5" style="301" customWidth="1"/>
    <col min="5" max="5" width="28.33203125" style="301" customWidth="1"/>
    <col min="6" max="6" width="10.5" style="301" customWidth="1"/>
    <col min="7" max="7" width="26.5" style="301" customWidth="1"/>
    <col min="8" max="8" width="7.1640625" style="301" customWidth="1"/>
    <col min="9" max="9" width="12" style="301" customWidth="1"/>
    <col min="10" max="10" width="12.5" style="301" customWidth="1"/>
    <col min="11" max="11" width="36.1640625" style="301" customWidth="1"/>
    <col min="12" max="12" width="18.83203125" style="301" customWidth="1"/>
    <col min="13" max="13" width="32.5" style="301" customWidth="1"/>
    <col min="14" max="15" width="12" style="301" customWidth="1"/>
    <col min="16" max="16" width="10.33203125" style="301" customWidth="1"/>
    <col min="17" max="17" width="12.83203125" style="301" customWidth="1"/>
    <col min="18" max="18" width="10.5" style="301" customWidth="1"/>
    <col min="19" max="19" width="11.5" style="301" customWidth="1"/>
    <col min="20" max="20" width="18.5" style="301" customWidth="1"/>
    <col min="21" max="21" width="10.33203125" style="301" customWidth="1"/>
    <col min="22" max="22" width="8.5" style="301" customWidth="1"/>
    <col min="23" max="23" width="3.5" style="301" customWidth="1"/>
    <col min="24" max="24" width="9.5" style="301" bestFit="1" customWidth="1"/>
    <col min="25" max="16384" width="9.1640625" style="301"/>
  </cols>
  <sheetData>
    <row r="1" spans="1:23" s="299" customFormat="1" ht="15" x14ac:dyDescent="0.2">
      <c r="A1" s="296" t="s">
        <v>850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 x14ac:dyDescent="0.2">
      <c r="A4" s="564"/>
      <c r="B4" s="344"/>
      <c r="C4" s="565" t="s">
        <v>851</v>
      </c>
      <c r="D4" s="565"/>
      <c r="E4" s="565"/>
      <c r="F4" s="565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" x14ac:dyDescent="0.2">
      <c r="A5" s="564"/>
      <c r="B5" s="344" t="s">
        <v>757</v>
      </c>
      <c r="C5" s="341" t="s">
        <v>852</v>
      </c>
      <c r="D5" s="341" t="s">
        <v>853</v>
      </c>
      <c r="E5" s="341" t="s">
        <v>854</v>
      </c>
      <c r="F5" s="341" t="s">
        <v>855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6" x14ac:dyDescent="0.2">
      <c r="A6" s="342">
        <v>1</v>
      </c>
      <c r="B6" s="342" t="s">
        <v>856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6" x14ac:dyDescent="0.2">
      <c r="A7" s="342">
        <v>2</v>
      </c>
      <c r="B7" s="342" t="s">
        <v>263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6" x14ac:dyDescent="0.2">
      <c r="A8" s="342">
        <v>3</v>
      </c>
      <c r="B8" s="342" t="s">
        <v>273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6" x14ac:dyDescent="0.2">
      <c r="A9" s="342">
        <v>4</v>
      </c>
      <c r="B9" s="342" t="s">
        <v>225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6" x14ac:dyDescent="0.2">
      <c r="A10" s="342">
        <v>5</v>
      </c>
      <c r="B10" s="342" t="s">
        <v>302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6" x14ac:dyDescent="0.2">
      <c r="A11" s="342">
        <v>6</v>
      </c>
      <c r="B11" s="342" t="s">
        <v>328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6" x14ac:dyDescent="0.2">
      <c r="A12" s="342">
        <v>7</v>
      </c>
      <c r="B12" s="342" t="s">
        <v>759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6" x14ac:dyDescent="0.2">
      <c r="A13" s="342">
        <v>8</v>
      </c>
      <c r="B13" s="342" t="s">
        <v>362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6" x14ac:dyDescent="0.2">
      <c r="A14" s="342">
        <v>9</v>
      </c>
      <c r="B14" s="342" t="s">
        <v>386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6" x14ac:dyDescent="0.2">
      <c r="A15" s="342">
        <v>10</v>
      </c>
      <c r="B15" s="342" t="s">
        <v>388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6" x14ac:dyDescent="0.2">
      <c r="A16" s="342">
        <v>11</v>
      </c>
      <c r="B16" s="342" t="s">
        <v>409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6" x14ac:dyDescent="0.2">
      <c r="A17" s="342">
        <v>12</v>
      </c>
      <c r="B17" s="342" t="s">
        <v>484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6" x14ac:dyDescent="0.2">
      <c r="A18" s="342">
        <v>13</v>
      </c>
      <c r="B18" s="342" t="s">
        <v>486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6" x14ac:dyDescent="0.2">
      <c r="A19" s="566">
        <v>14</v>
      </c>
      <c r="B19" s="342" t="s">
        <v>857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6" x14ac:dyDescent="0.2">
      <c r="A20" s="566"/>
      <c r="B20" s="342" t="s">
        <v>858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6" x14ac:dyDescent="0.2">
      <c r="A21" s="566"/>
      <c r="B21" s="342" t="s">
        <v>859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6" x14ac:dyDescent="0.2">
      <c r="A22" s="342">
        <v>15</v>
      </c>
      <c r="B22" s="342" t="s">
        <v>860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6" x14ac:dyDescent="0.2">
      <c r="A23" s="342">
        <v>16</v>
      </c>
      <c r="B23" s="342" t="s">
        <v>620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6" x14ac:dyDescent="0.2">
      <c r="A24" s="342">
        <v>17</v>
      </c>
      <c r="B24" s="342" t="s">
        <v>634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6" x14ac:dyDescent="0.2">
      <c r="A25" s="342">
        <v>18</v>
      </c>
      <c r="B25" s="342" t="s">
        <v>761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6" x14ac:dyDescent="0.2">
      <c r="A26" s="342">
        <v>19</v>
      </c>
      <c r="B26" s="342" t="s">
        <v>686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6" x14ac:dyDescent="0.2">
      <c r="A27" s="342">
        <v>20</v>
      </c>
      <c r="B27" s="342" t="s">
        <v>762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6" x14ac:dyDescent="0.2">
      <c r="A28" s="342">
        <v>21</v>
      </c>
      <c r="B28" s="342" t="s">
        <v>861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6" x14ac:dyDescent="0.2">
      <c r="A29" s="342">
        <v>22</v>
      </c>
      <c r="B29" s="342" t="s">
        <v>216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6" x14ac:dyDescent="0.2">
      <c r="A30" s="342">
        <v>23</v>
      </c>
      <c r="B30" s="342" t="s">
        <v>425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6" x14ac:dyDescent="0.2">
      <c r="A31" s="566">
        <v>24</v>
      </c>
      <c r="B31" s="342" t="s">
        <v>862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6" x14ac:dyDescent="0.2">
      <c r="A32" s="566"/>
      <c r="B32" s="342" t="s">
        <v>863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6" x14ac:dyDescent="0.2">
      <c r="A33" s="566"/>
      <c r="B33" s="342" t="s">
        <v>864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6" x14ac:dyDescent="0.2">
      <c r="A34" s="342">
        <v>25</v>
      </c>
      <c r="B34" s="342" t="s">
        <v>552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6" x14ac:dyDescent="0.2">
      <c r="A35" s="342">
        <v>26</v>
      </c>
      <c r="B35" s="342" t="s">
        <v>612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6" x14ac:dyDescent="0.2">
      <c r="A36" s="342">
        <v>27</v>
      </c>
      <c r="B36" s="342" t="s">
        <v>663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6" x14ac:dyDescent="0.2">
      <c r="A37" s="342">
        <v>28</v>
      </c>
      <c r="B37" s="342" t="s">
        <v>165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6" x14ac:dyDescent="0.2">
      <c r="A38" s="342">
        <v>29</v>
      </c>
      <c r="B38" s="342" t="s">
        <v>252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6" x14ac:dyDescent="0.2">
      <c r="A39" s="342">
        <v>30</v>
      </c>
      <c r="B39" s="342" t="s">
        <v>260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6" x14ac:dyDescent="0.2">
      <c r="A40" s="342">
        <v>31</v>
      </c>
      <c r="B40" s="342" t="s">
        <v>269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6" x14ac:dyDescent="0.2">
      <c r="A41" s="342">
        <v>32</v>
      </c>
      <c r="B41" s="342" t="s">
        <v>271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6" x14ac:dyDescent="0.2">
      <c r="A42" s="342">
        <v>33</v>
      </c>
      <c r="B42" s="342" t="s">
        <v>284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6" x14ac:dyDescent="0.2">
      <c r="A43" s="342">
        <v>34</v>
      </c>
      <c r="B43" s="342" t="s">
        <v>287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6" x14ac:dyDescent="0.2">
      <c r="A44" s="342">
        <v>35</v>
      </c>
      <c r="B44" s="342" t="s">
        <v>294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6" x14ac:dyDescent="0.2">
      <c r="A45" s="342">
        <v>36</v>
      </c>
      <c r="B45" s="342" t="s">
        <v>300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6" x14ac:dyDescent="0.2">
      <c r="A46" s="342">
        <v>37</v>
      </c>
      <c r="B46" s="342" t="s">
        <v>325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6" x14ac:dyDescent="0.2">
      <c r="A47" s="342">
        <v>38</v>
      </c>
      <c r="B47" s="342" t="s">
        <v>331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6" x14ac:dyDescent="0.2">
      <c r="A48" s="342">
        <v>39</v>
      </c>
      <c r="B48" s="342" t="s">
        <v>360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6" x14ac:dyDescent="0.2">
      <c r="A49" s="342">
        <v>40</v>
      </c>
      <c r="B49" s="342" t="s">
        <v>364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6" x14ac:dyDescent="0.2">
      <c r="A50" s="342">
        <v>41</v>
      </c>
      <c r="B50" s="342" t="s">
        <v>366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6" x14ac:dyDescent="0.2">
      <c r="A51" s="342">
        <v>42</v>
      </c>
      <c r="B51" s="342" t="s">
        <v>396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6" x14ac:dyDescent="0.2">
      <c r="A52" s="342">
        <v>43</v>
      </c>
      <c r="B52" s="342" t="s">
        <v>405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6" x14ac:dyDescent="0.2">
      <c r="A53" s="342">
        <v>44</v>
      </c>
      <c r="B53" s="342" t="s">
        <v>421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6" x14ac:dyDescent="0.2">
      <c r="A54" s="342">
        <v>45</v>
      </c>
      <c r="B54" s="342" t="s">
        <v>465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6" x14ac:dyDescent="0.2">
      <c r="A55" s="342">
        <v>46</v>
      </c>
      <c r="B55" s="342" t="s">
        <v>467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6" x14ac:dyDescent="0.2">
      <c r="A56" s="342">
        <v>47</v>
      </c>
      <c r="B56" s="342" t="s">
        <v>473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6" x14ac:dyDescent="0.2">
      <c r="A57" s="342">
        <v>48</v>
      </c>
      <c r="B57" s="342" t="s">
        <v>469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6" x14ac:dyDescent="0.2">
      <c r="A58" s="342">
        <v>49</v>
      </c>
      <c r="B58" s="342" t="s">
        <v>476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6" x14ac:dyDescent="0.2">
      <c r="A59" s="342">
        <v>50</v>
      </c>
      <c r="B59" s="342" t="s">
        <v>488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6" x14ac:dyDescent="0.2">
      <c r="A60" s="342">
        <v>51</v>
      </c>
      <c r="B60" s="342" t="s">
        <v>493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6" x14ac:dyDescent="0.2">
      <c r="A61" s="342">
        <v>52</v>
      </c>
      <c r="B61" s="342" t="s">
        <v>516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6" x14ac:dyDescent="0.2">
      <c r="A62" s="342">
        <v>53</v>
      </c>
      <c r="B62" s="342" t="s">
        <v>520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6" x14ac:dyDescent="0.2">
      <c r="A63" s="342">
        <v>54</v>
      </c>
      <c r="B63" s="342" t="s">
        <v>523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6" x14ac:dyDescent="0.2">
      <c r="A64" s="342">
        <v>55</v>
      </c>
      <c r="B64" s="342" t="s">
        <v>533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6" x14ac:dyDescent="0.2">
      <c r="A65" s="342">
        <v>56</v>
      </c>
      <c r="B65" s="342" t="s">
        <v>538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6" x14ac:dyDescent="0.2">
      <c r="A66" s="342">
        <v>57</v>
      </c>
      <c r="B66" s="342" t="s">
        <v>542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6" x14ac:dyDescent="0.2">
      <c r="A67" s="342">
        <v>58</v>
      </c>
      <c r="B67" s="342" t="s">
        <v>544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6" x14ac:dyDescent="0.2">
      <c r="A68" s="342">
        <v>59</v>
      </c>
      <c r="B68" s="342" t="s">
        <v>547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6" x14ac:dyDescent="0.2">
      <c r="A69" s="342">
        <v>60</v>
      </c>
      <c r="B69" s="342" t="s">
        <v>569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6" x14ac:dyDescent="0.2">
      <c r="A70" s="342">
        <v>61</v>
      </c>
      <c r="B70" s="342" t="s">
        <v>572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6" x14ac:dyDescent="0.2">
      <c r="A71" s="342">
        <v>62</v>
      </c>
      <c r="B71" s="342" t="s">
        <v>576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6" x14ac:dyDescent="0.2">
      <c r="A72" s="342">
        <v>63</v>
      </c>
      <c r="B72" s="342" t="s">
        <v>578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6" x14ac:dyDescent="0.2">
      <c r="A73" s="342">
        <v>64</v>
      </c>
      <c r="B73" s="342" t="s">
        <v>580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6" x14ac:dyDescent="0.2">
      <c r="A74" s="342">
        <v>65</v>
      </c>
      <c r="B74" s="342" t="s">
        <v>584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6" x14ac:dyDescent="0.2">
      <c r="A75" s="342">
        <v>66</v>
      </c>
      <c r="B75" s="342" t="s">
        <v>600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6" x14ac:dyDescent="0.2">
      <c r="A76" s="342">
        <v>67</v>
      </c>
      <c r="B76" s="342" t="s">
        <v>609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6" x14ac:dyDescent="0.2">
      <c r="A77" s="342">
        <v>68</v>
      </c>
      <c r="B77" s="342" t="s">
        <v>618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6" x14ac:dyDescent="0.2">
      <c r="A78" s="342">
        <v>69</v>
      </c>
      <c r="B78" s="342" t="s">
        <v>624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6" x14ac:dyDescent="0.2">
      <c r="A79" s="342">
        <v>70</v>
      </c>
      <c r="B79" s="342" t="s">
        <v>628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6" x14ac:dyDescent="0.2">
      <c r="A80" s="342">
        <v>71</v>
      </c>
      <c r="B80" s="342" t="s">
        <v>636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6" x14ac:dyDescent="0.2">
      <c r="A81" s="342">
        <v>72</v>
      </c>
      <c r="B81" s="342" t="s">
        <v>865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6" x14ac:dyDescent="0.2">
      <c r="A82" s="342">
        <v>73</v>
      </c>
      <c r="B82" s="342" t="s">
        <v>660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6" x14ac:dyDescent="0.2">
      <c r="A83" s="342">
        <v>74</v>
      </c>
      <c r="B83" s="342" t="s">
        <v>689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6" x14ac:dyDescent="0.2">
      <c r="A84" s="342">
        <v>75</v>
      </c>
      <c r="B84" s="342" t="s">
        <v>309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6" x14ac:dyDescent="0.2">
      <c r="A85" s="342">
        <v>76</v>
      </c>
      <c r="B85" s="342" t="s">
        <v>754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6" x14ac:dyDescent="0.2">
      <c r="A86" s="342">
        <v>77</v>
      </c>
      <c r="B86" s="342" t="s">
        <v>866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6" x14ac:dyDescent="0.2">
      <c r="A87" s="342">
        <v>78</v>
      </c>
      <c r="B87" s="342" t="s">
        <v>867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6" x14ac:dyDescent="0.2">
      <c r="A88" s="342">
        <v>79</v>
      </c>
      <c r="B88" s="342" t="s">
        <v>306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6" x14ac:dyDescent="0.2">
      <c r="A89" s="342">
        <v>83</v>
      </c>
      <c r="B89" s="342" t="s">
        <v>868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6" x14ac:dyDescent="0.2">
      <c r="A90" s="342">
        <v>86</v>
      </c>
      <c r="B90" s="342" t="s">
        <v>869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6" x14ac:dyDescent="0.2">
      <c r="A91" s="342">
        <v>87</v>
      </c>
      <c r="B91" s="342" t="s">
        <v>870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6" x14ac:dyDescent="0.2">
      <c r="A92" s="342">
        <v>89</v>
      </c>
      <c r="B92" s="342" t="s">
        <v>871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6" x14ac:dyDescent="0.2">
      <c r="A93" s="342">
        <v>91</v>
      </c>
      <c r="B93" s="342" t="s">
        <v>457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6" x14ac:dyDescent="0.2">
      <c r="A94" s="342">
        <v>92</v>
      </c>
      <c r="B94" s="342" t="s">
        <v>872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5"/>
  <dimension ref="A1:X571"/>
  <sheetViews>
    <sheetView topLeftCell="A546" workbookViewId="0">
      <selection activeCell="A557" sqref="A557"/>
    </sheetView>
  </sheetViews>
  <sheetFormatPr baseColWidth="10" defaultColWidth="3.33203125" defaultRowHeight="15" x14ac:dyDescent="0.2"/>
  <cols>
    <col min="1" max="1" width="23.1640625" style="303" customWidth="1"/>
    <col min="2" max="2" width="14.1640625" style="303" customWidth="1"/>
    <col min="3" max="3" width="9.5" style="303" customWidth="1"/>
    <col min="4" max="5" width="3.33203125" style="303" customWidth="1"/>
    <col min="6" max="6" width="11.6640625" style="303" customWidth="1"/>
    <col min="7" max="7" width="9.5" style="303" customWidth="1"/>
    <col min="8" max="15" width="3.33203125" style="303"/>
    <col min="16" max="16" width="10.1640625" style="303" customWidth="1"/>
    <col min="17" max="17" width="10.5" style="303" customWidth="1"/>
    <col min="18" max="18" width="3.33203125" style="303"/>
    <col min="19" max="19" width="7.33203125" style="303" bestFit="1" customWidth="1"/>
    <col min="20" max="16384" width="3.33203125" style="303"/>
  </cols>
  <sheetData>
    <row r="1" spans="2:24" x14ac:dyDescent="0.2">
      <c r="B1" s="303" t="s">
        <v>756</v>
      </c>
    </row>
    <row r="2" spans="2:24" x14ac:dyDescent="0.2">
      <c r="B2" s="304" t="s">
        <v>757</v>
      </c>
      <c r="C2" s="305" t="s">
        <v>757</v>
      </c>
      <c r="F2" s="306" t="s">
        <v>213</v>
      </c>
      <c r="G2" s="307" t="s">
        <v>758</v>
      </c>
    </row>
    <row r="3" spans="2:24" ht="16" x14ac:dyDescent="0.2">
      <c r="B3" s="308" t="s">
        <v>216</v>
      </c>
      <c r="C3" s="309">
        <v>3</v>
      </c>
      <c r="F3" s="310" t="s">
        <v>757</v>
      </c>
      <c r="G3" s="310" t="s">
        <v>757</v>
      </c>
      <c r="Q3" s="332" t="s">
        <v>757</v>
      </c>
    </row>
    <row r="4" spans="2:24" ht="16" x14ac:dyDescent="0.2">
      <c r="B4" s="311" t="s">
        <v>165</v>
      </c>
      <c r="C4" s="312">
        <v>4</v>
      </c>
      <c r="F4" s="313" t="s">
        <v>216</v>
      </c>
      <c r="G4" s="314" t="s">
        <v>217</v>
      </c>
      <c r="Q4" s="333" t="s">
        <v>772</v>
      </c>
    </row>
    <row r="5" spans="2:24" ht="16" x14ac:dyDescent="0.2">
      <c r="B5" s="309" t="s">
        <v>252</v>
      </c>
      <c r="C5" s="309">
        <v>5</v>
      </c>
      <c r="F5" s="313" t="s">
        <v>216</v>
      </c>
      <c r="G5" s="315" t="s">
        <v>218</v>
      </c>
      <c r="Q5" s="333" t="s">
        <v>773</v>
      </c>
    </row>
    <row r="6" spans="2:24" ht="16" x14ac:dyDescent="0.2">
      <c r="B6" s="311" t="s">
        <v>260</v>
      </c>
      <c r="C6" s="312">
        <v>6</v>
      </c>
      <c r="F6" s="313" t="s">
        <v>216</v>
      </c>
      <c r="G6" s="314" t="s">
        <v>219</v>
      </c>
    </row>
    <row r="7" spans="2:24" ht="16" x14ac:dyDescent="0.2">
      <c r="B7" s="308" t="s">
        <v>269</v>
      </c>
      <c r="C7" s="309">
        <v>7</v>
      </c>
      <c r="F7" s="313" t="s">
        <v>216</v>
      </c>
      <c r="G7" s="314" t="s">
        <v>220</v>
      </c>
      <c r="Q7" s="332" t="s">
        <v>757</v>
      </c>
      <c r="X7" s="351" t="s">
        <v>934</v>
      </c>
    </row>
    <row r="8" spans="2:24" ht="16" x14ac:dyDescent="0.2">
      <c r="B8" s="311" t="s">
        <v>271</v>
      </c>
      <c r="C8" s="312">
        <v>8</v>
      </c>
      <c r="F8" s="313" t="s">
        <v>216</v>
      </c>
      <c r="G8" s="314" t="s">
        <v>221</v>
      </c>
      <c r="Q8" s="340" t="s">
        <v>835</v>
      </c>
      <c r="X8" s="351" t="s">
        <v>935</v>
      </c>
    </row>
    <row r="9" spans="2:24" ht="16" x14ac:dyDescent="0.2">
      <c r="B9" s="308" t="s">
        <v>284</v>
      </c>
      <c r="C9" s="309">
        <v>9</v>
      </c>
      <c r="F9" s="313" t="s">
        <v>216</v>
      </c>
      <c r="G9" s="314" t="s">
        <v>222</v>
      </c>
      <c r="Q9" s="340" t="s">
        <v>836</v>
      </c>
      <c r="X9" s="351" t="s">
        <v>836</v>
      </c>
    </row>
    <row r="10" spans="2:24" ht="16" x14ac:dyDescent="0.2">
      <c r="B10" s="311" t="s">
        <v>287</v>
      </c>
      <c r="C10" s="312">
        <v>10</v>
      </c>
      <c r="F10" s="313" t="s">
        <v>216</v>
      </c>
      <c r="G10" s="314" t="s">
        <v>223</v>
      </c>
    </row>
    <row r="11" spans="2:24" ht="16" x14ac:dyDescent="0.2">
      <c r="B11" s="308" t="s">
        <v>294</v>
      </c>
      <c r="C11" s="309">
        <v>11</v>
      </c>
      <c r="F11" s="313" t="s">
        <v>216</v>
      </c>
      <c r="G11" s="314" t="s">
        <v>224</v>
      </c>
    </row>
    <row r="12" spans="2:24" ht="16" x14ac:dyDescent="0.2">
      <c r="B12" s="311" t="s">
        <v>300</v>
      </c>
      <c r="C12" s="312">
        <v>12</v>
      </c>
      <c r="F12" s="313" t="s">
        <v>165</v>
      </c>
      <c r="G12" s="314" t="s">
        <v>229</v>
      </c>
    </row>
    <row r="13" spans="2:24" ht="16" x14ac:dyDescent="0.2">
      <c r="B13" s="308" t="s">
        <v>306</v>
      </c>
      <c r="C13" s="309">
        <v>13</v>
      </c>
      <c r="F13" s="313" t="s">
        <v>165</v>
      </c>
      <c r="G13" s="314" t="s">
        <v>230</v>
      </c>
    </row>
    <row r="14" spans="2:24" ht="16" x14ac:dyDescent="0.2">
      <c r="B14" s="311" t="s">
        <v>309</v>
      </c>
      <c r="C14" s="312">
        <v>14</v>
      </c>
      <c r="F14" s="313" t="s">
        <v>165</v>
      </c>
      <c r="G14" s="314" t="s">
        <v>164</v>
      </c>
    </row>
    <row r="15" spans="2:24" ht="16" x14ac:dyDescent="0.2">
      <c r="B15" s="308" t="s">
        <v>325</v>
      </c>
      <c r="C15" s="309">
        <v>15</v>
      </c>
      <c r="F15" s="313" t="s">
        <v>165</v>
      </c>
      <c r="G15" s="314" t="s">
        <v>231</v>
      </c>
    </row>
    <row r="16" spans="2:24" ht="16" x14ac:dyDescent="0.2">
      <c r="B16" s="311" t="s">
        <v>331</v>
      </c>
      <c r="C16" s="312">
        <v>16</v>
      </c>
      <c r="F16" s="313" t="s">
        <v>165</v>
      </c>
      <c r="G16" s="314" t="s">
        <v>232</v>
      </c>
    </row>
    <row r="17" spans="1:7" ht="16" x14ac:dyDescent="0.2">
      <c r="B17" s="308" t="s">
        <v>759</v>
      </c>
      <c r="C17" s="309">
        <v>17</v>
      </c>
      <c r="F17" s="313" t="s">
        <v>165</v>
      </c>
      <c r="G17" s="314" t="s">
        <v>233</v>
      </c>
    </row>
    <row r="18" spans="1:7" ht="16" x14ac:dyDescent="0.2">
      <c r="B18" s="311" t="s">
        <v>360</v>
      </c>
      <c r="C18" s="312">
        <v>18</v>
      </c>
      <c r="F18" s="313" t="s">
        <v>165</v>
      </c>
      <c r="G18" s="316" t="s">
        <v>234</v>
      </c>
    </row>
    <row r="19" spans="1:7" ht="16" x14ac:dyDescent="0.2">
      <c r="B19" s="308" t="s">
        <v>364</v>
      </c>
      <c r="C19" s="309">
        <v>19</v>
      </c>
      <c r="F19" s="313" t="s">
        <v>165</v>
      </c>
      <c r="G19" s="314" t="s">
        <v>235</v>
      </c>
    </row>
    <row r="20" spans="1:7" ht="16" x14ac:dyDescent="0.2">
      <c r="B20" s="311" t="s">
        <v>366</v>
      </c>
      <c r="C20" s="312">
        <v>20</v>
      </c>
      <c r="F20" s="313" t="s">
        <v>165</v>
      </c>
      <c r="G20" s="314" t="s">
        <v>236</v>
      </c>
    </row>
    <row r="21" spans="1:7" ht="16" x14ac:dyDescent="0.2">
      <c r="B21" s="308" t="s">
        <v>386</v>
      </c>
      <c r="C21" s="309">
        <v>21</v>
      </c>
      <c r="F21" s="313" t="s">
        <v>165</v>
      </c>
      <c r="G21" s="314" t="s">
        <v>237</v>
      </c>
    </row>
    <row r="22" spans="1:7" ht="36" customHeight="1" x14ac:dyDescent="0.2">
      <c r="B22" s="311" t="s">
        <v>396</v>
      </c>
      <c r="C22" s="312">
        <v>22</v>
      </c>
      <c r="F22" s="313" t="s">
        <v>165</v>
      </c>
      <c r="G22" s="314" t="s">
        <v>238</v>
      </c>
    </row>
    <row r="23" spans="1:7" ht="16" x14ac:dyDescent="0.2">
      <c r="B23" s="308" t="s">
        <v>405</v>
      </c>
      <c r="C23" s="309">
        <v>23</v>
      </c>
      <c r="F23" s="313" t="s">
        <v>165</v>
      </c>
      <c r="G23" s="314" t="s">
        <v>239</v>
      </c>
    </row>
    <row r="24" spans="1:7" ht="16" x14ac:dyDescent="0.2">
      <c r="B24" s="311" t="s">
        <v>421</v>
      </c>
      <c r="C24" s="312">
        <v>24</v>
      </c>
      <c r="F24" s="313" t="s">
        <v>165</v>
      </c>
      <c r="G24" s="314" t="s">
        <v>240</v>
      </c>
    </row>
    <row r="25" spans="1:7" ht="16" x14ac:dyDescent="0.2">
      <c r="B25" s="308" t="s">
        <v>425</v>
      </c>
      <c r="C25" s="309">
        <v>25</v>
      </c>
      <c r="F25" s="313" t="s">
        <v>165</v>
      </c>
      <c r="G25" s="314" t="s">
        <v>241</v>
      </c>
    </row>
    <row r="26" spans="1:7" s="317" customFormat="1" ht="16" x14ac:dyDescent="0.2">
      <c r="B26" s="311" t="s">
        <v>431</v>
      </c>
      <c r="C26" s="312">
        <v>26</v>
      </c>
      <c r="F26" s="313" t="s">
        <v>165</v>
      </c>
      <c r="G26" s="314" t="s">
        <v>242</v>
      </c>
    </row>
    <row r="27" spans="1:7" ht="16" x14ac:dyDescent="0.2">
      <c r="B27" s="318" t="s">
        <v>465</v>
      </c>
      <c r="C27" s="309">
        <v>27</v>
      </c>
      <c r="F27" s="313" t="s">
        <v>165</v>
      </c>
      <c r="G27" s="314" t="s">
        <v>243</v>
      </c>
    </row>
    <row r="28" spans="1:7" ht="16" x14ac:dyDescent="0.2">
      <c r="B28" s="311" t="s">
        <v>467</v>
      </c>
      <c r="C28" s="312">
        <v>28</v>
      </c>
      <c r="F28" s="313" t="s">
        <v>165</v>
      </c>
      <c r="G28" s="314" t="s">
        <v>244</v>
      </c>
    </row>
    <row r="29" spans="1:7" ht="15.75" customHeight="1" x14ac:dyDescent="0.2">
      <c r="A29" s="303" t="str">
        <f>CONCATENATE(списки!Q552,CHAR(10),списки!Q553,CHAR(10),списки!Q554,CHAR(10),списки!Q555,CHAR(10))</f>
        <v xml:space="preserve">
</v>
      </c>
      <c r="B29" s="308" t="s">
        <v>473</v>
      </c>
      <c r="C29" s="309">
        <v>29</v>
      </c>
      <c r="F29" s="313" t="s">
        <v>165</v>
      </c>
      <c r="G29" s="314" t="s">
        <v>245</v>
      </c>
    </row>
    <row r="30" spans="1:7" ht="16" x14ac:dyDescent="0.2">
      <c r="B30" s="311" t="s">
        <v>469</v>
      </c>
      <c r="C30" s="312">
        <v>30</v>
      </c>
      <c r="F30" s="313" t="s">
        <v>165</v>
      </c>
      <c r="G30" s="314" t="s">
        <v>246</v>
      </c>
    </row>
    <row r="31" spans="1:7" ht="16" x14ac:dyDescent="0.2">
      <c r="B31" s="308" t="s">
        <v>476</v>
      </c>
      <c r="C31" s="309">
        <v>31</v>
      </c>
      <c r="F31" s="313" t="s">
        <v>165</v>
      </c>
      <c r="G31" s="314" t="s">
        <v>247</v>
      </c>
    </row>
    <row r="32" spans="1:7" ht="16" x14ac:dyDescent="0.2">
      <c r="B32" s="311" t="s">
        <v>491</v>
      </c>
      <c r="C32" s="312">
        <v>32</v>
      </c>
      <c r="F32" s="313" t="s">
        <v>165</v>
      </c>
      <c r="G32" s="314" t="s">
        <v>248</v>
      </c>
    </row>
    <row r="33" spans="1:7" ht="16" x14ac:dyDescent="0.2">
      <c r="B33" s="308" t="s">
        <v>488</v>
      </c>
      <c r="C33" s="309">
        <v>33</v>
      </c>
      <c r="F33" s="313" t="s">
        <v>165</v>
      </c>
      <c r="G33" s="314" t="s">
        <v>249</v>
      </c>
    </row>
    <row r="34" spans="1:7" ht="16" x14ac:dyDescent="0.2">
      <c r="B34" s="311" t="s">
        <v>493</v>
      </c>
      <c r="C34" s="312">
        <v>34</v>
      </c>
      <c r="F34" s="313" t="s">
        <v>165</v>
      </c>
      <c r="G34" s="314" t="s">
        <v>250</v>
      </c>
    </row>
    <row r="35" spans="1:7" ht="16" x14ac:dyDescent="0.2">
      <c r="B35" s="308" t="s">
        <v>508</v>
      </c>
      <c r="C35" s="309">
        <v>35</v>
      </c>
      <c r="F35" s="313" t="s">
        <v>165</v>
      </c>
      <c r="G35" s="314" t="s">
        <v>251</v>
      </c>
    </row>
    <row r="36" spans="1:7" ht="16" x14ac:dyDescent="0.2">
      <c r="B36" s="311" t="s">
        <v>516</v>
      </c>
      <c r="C36" s="312">
        <v>36</v>
      </c>
      <c r="F36" s="313" t="s">
        <v>252</v>
      </c>
      <c r="G36" s="314" t="s">
        <v>253</v>
      </c>
    </row>
    <row r="37" spans="1:7" ht="16" x14ac:dyDescent="0.2">
      <c r="B37" s="308" t="s">
        <v>520</v>
      </c>
      <c r="C37" s="309">
        <v>37</v>
      </c>
      <c r="F37" s="313" t="s">
        <v>252</v>
      </c>
      <c r="G37" s="314" t="s">
        <v>254</v>
      </c>
    </row>
    <row r="38" spans="1:7" ht="16" x14ac:dyDescent="0.2">
      <c r="A38" s="319"/>
      <c r="B38" s="311" t="s">
        <v>523</v>
      </c>
      <c r="C38" s="312">
        <v>38</v>
      </c>
      <c r="F38" s="313" t="s">
        <v>252</v>
      </c>
      <c r="G38" s="314" t="s">
        <v>255</v>
      </c>
    </row>
    <row r="39" spans="1:7" ht="16" x14ac:dyDescent="0.2">
      <c r="B39" s="308" t="s">
        <v>533</v>
      </c>
      <c r="C39" s="309">
        <v>39</v>
      </c>
      <c r="F39" s="313" t="s">
        <v>252</v>
      </c>
      <c r="G39" s="314" t="s">
        <v>256</v>
      </c>
    </row>
    <row r="40" spans="1:7" ht="16" x14ac:dyDescent="0.2">
      <c r="B40" s="311" t="s">
        <v>538</v>
      </c>
      <c r="C40" s="312">
        <v>40</v>
      </c>
      <c r="F40" s="313" t="s">
        <v>252</v>
      </c>
      <c r="G40" s="314" t="s">
        <v>257</v>
      </c>
    </row>
    <row r="41" spans="1:7" ht="16" x14ac:dyDescent="0.2">
      <c r="B41" s="308" t="s">
        <v>542</v>
      </c>
      <c r="C41" s="309">
        <v>41</v>
      </c>
      <c r="F41" s="313" t="s">
        <v>252</v>
      </c>
      <c r="G41" s="314" t="s">
        <v>258</v>
      </c>
    </row>
    <row r="42" spans="1:7" ht="16" x14ac:dyDescent="0.2">
      <c r="B42" s="311" t="s">
        <v>544</v>
      </c>
      <c r="C42" s="312">
        <v>42</v>
      </c>
      <c r="F42" s="313" t="s">
        <v>252</v>
      </c>
      <c r="G42" s="314" t="s">
        <v>259</v>
      </c>
    </row>
    <row r="43" spans="1:7" ht="16" x14ac:dyDescent="0.2">
      <c r="B43" s="320" t="s">
        <v>547</v>
      </c>
      <c r="C43" s="309">
        <v>43</v>
      </c>
      <c r="F43" s="321" t="s">
        <v>260</v>
      </c>
      <c r="G43" s="316" t="s">
        <v>261</v>
      </c>
    </row>
    <row r="44" spans="1:7" ht="16" x14ac:dyDescent="0.2">
      <c r="B44" s="311" t="s">
        <v>552</v>
      </c>
      <c r="C44" s="312">
        <v>44</v>
      </c>
      <c r="F44" s="321" t="s">
        <v>260</v>
      </c>
      <c r="G44" s="314" t="s">
        <v>262</v>
      </c>
    </row>
    <row r="45" spans="1:7" ht="16" x14ac:dyDescent="0.2">
      <c r="B45" s="308" t="s">
        <v>569</v>
      </c>
      <c r="C45" s="309">
        <v>45</v>
      </c>
      <c r="F45" s="321" t="s">
        <v>269</v>
      </c>
      <c r="G45" s="314" t="s">
        <v>270</v>
      </c>
    </row>
    <row r="46" spans="1:7" ht="16" x14ac:dyDescent="0.2">
      <c r="B46" s="311" t="s">
        <v>214</v>
      </c>
      <c r="C46" s="312">
        <v>46</v>
      </c>
      <c r="F46" s="321" t="s">
        <v>271</v>
      </c>
      <c r="G46" s="314" t="s">
        <v>272</v>
      </c>
    </row>
    <row r="47" spans="1:7" ht="16" x14ac:dyDescent="0.2">
      <c r="B47" s="308" t="s">
        <v>760</v>
      </c>
      <c r="C47" s="309">
        <v>47</v>
      </c>
      <c r="F47" s="321" t="s">
        <v>284</v>
      </c>
      <c r="G47" s="314" t="s">
        <v>285</v>
      </c>
    </row>
    <row r="48" spans="1:7" ht="16" x14ac:dyDescent="0.2">
      <c r="B48" s="311" t="s">
        <v>263</v>
      </c>
      <c r="C48" s="312">
        <v>48</v>
      </c>
      <c r="F48" s="321" t="s">
        <v>284</v>
      </c>
      <c r="G48" s="314" t="s">
        <v>286</v>
      </c>
    </row>
    <row r="49" spans="2:7" ht="16" x14ac:dyDescent="0.2">
      <c r="B49" s="308" t="s">
        <v>273</v>
      </c>
      <c r="C49" s="309">
        <v>49</v>
      </c>
      <c r="F49" s="321" t="s">
        <v>287</v>
      </c>
      <c r="G49" s="314" t="s">
        <v>288</v>
      </c>
    </row>
    <row r="50" spans="2:7" ht="16" x14ac:dyDescent="0.2">
      <c r="B50" s="311" t="s">
        <v>302</v>
      </c>
      <c r="C50" s="312">
        <v>50</v>
      </c>
      <c r="F50" s="321" t="s">
        <v>287</v>
      </c>
      <c r="G50" s="314" t="s">
        <v>289</v>
      </c>
    </row>
    <row r="51" spans="2:7" ht="16" x14ac:dyDescent="0.2">
      <c r="B51" s="308" t="s">
        <v>328</v>
      </c>
      <c r="C51" s="309">
        <v>51</v>
      </c>
      <c r="F51" s="321" t="s">
        <v>287</v>
      </c>
      <c r="G51" s="316" t="s">
        <v>290</v>
      </c>
    </row>
    <row r="52" spans="2:7" ht="16" x14ac:dyDescent="0.2">
      <c r="B52" s="311" t="s">
        <v>358</v>
      </c>
      <c r="C52" s="312">
        <v>52</v>
      </c>
      <c r="F52" s="321" t="s">
        <v>287</v>
      </c>
      <c r="G52" s="314" t="s">
        <v>291</v>
      </c>
    </row>
    <row r="53" spans="2:7" ht="16" x14ac:dyDescent="0.2">
      <c r="B53" s="308" t="s">
        <v>362</v>
      </c>
      <c r="C53" s="309">
        <v>53</v>
      </c>
      <c r="F53" s="321" t="s">
        <v>287</v>
      </c>
      <c r="G53" s="314" t="s">
        <v>292</v>
      </c>
    </row>
    <row r="54" spans="2:7" ht="16" x14ac:dyDescent="0.2">
      <c r="B54" s="311" t="s">
        <v>388</v>
      </c>
      <c r="C54" s="312">
        <v>54</v>
      </c>
      <c r="F54" s="321" t="s">
        <v>287</v>
      </c>
      <c r="G54" s="316" t="s">
        <v>293</v>
      </c>
    </row>
    <row r="55" spans="2:7" ht="16" x14ac:dyDescent="0.2">
      <c r="B55" s="308" t="s">
        <v>409</v>
      </c>
      <c r="C55" s="309">
        <v>55</v>
      </c>
      <c r="F55" s="321" t="s">
        <v>294</v>
      </c>
      <c r="G55" s="314" t="s">
        <v>295</v>
      </c>
    </row>
    <row r="56" spans="2:7" ht="16" x14ac:dyDescent="0.2">
      <c r="B56" s="311" t="s">
        <v>484</v>
      </c>
      <c r="C56" s="312">
        <v>56</v>
      </c>
      <c r="F56" s="321" t="s">
        <v>294</v>
      </c>
      <c r="G56" s="314" t="s">
        <v>296</v>
      </c>
    </row>
    <row r="57" spans="2:7" ht="16" x14ac:dyDescent="0.2">
      <c r="B57" s="308" t="s">
        <v>486</v>
      </c>
      <c r="C57" s="309">
        <v>57</v>
      </c>
      <c r="F57" s="321" t="s">
        <v>294</v>
      </c>
      <c r="G57" s="314" t="s">
        <v>297</v>
      </c>
    </row>
    <row r="58" spans="2:7" ht="16" x14ac:dyDescent="0.2">
      <c r="B58" s="311" t="s">
        <v>703</v>
      </c>
      <c r="C58" s="312">
        <v>58</v>
      </c>
      <c r="F58" s="321" t="s">
        <v>294</v>
      </c>
      <c r="G58" s="314" t="s">
        <v>298</v>
      </c>
    </row>
    <row r="59" spans="2:7" ht="16" x14ac:dyDescent="0.2">
      <c r="B59" s="308" t="s">
        <v>607</v>
      </c>
      <c r="C59" s="309">
        <v>59</v>
      </c>
      <c r="F59" s="321" t="s">
        <v>294</v>
      </c>
      <c r="G59" s="314" t="s">
        <v>299</v>
      </c>
    </row>
    <row r="60" spans="2:7" ht="16" x14ac:dyDescent="0.2">
      <c r="B60" s="311" t="s">
        <v>620</v>
      </c>
      <c r="C60" s="312">
        <v>60</v>
      </c>
      <c r="F60" s="321" t="s">
        <v>300</v>
      </c>
      <c r="G60" s="316" t="s">
        <v>301</v>
      </c>
    </row>
    <row r="61" spans="2:7" ht="16" x14ac:dyDescent="0.2">
      <c r="B61" s="308" t="s">
        <v>634</v>
      </c>
      <c r="C61" s="309">
        <v>61</v>
      </c>
      <c r="F61" s="321" t="s">
        <v>306</v>
      </c>
      <c r="G61" s="314" t="s">
        <v>307</v>
      </c>
    </row>
    <row r="62" spans="2:7" ht="16" x14ac:dyDescent="0.2">
      <c r="B62" s="311" t="s">
        <v>686</v>
      </c>
      <c r="C62" s="312">
        <v>62</v>
      </c>
      <c r="F62" s="321" t="s">
        <v>306</v>
      </c>
      <c r="G62" s="316" t="s">
        <v>308</v>
      </c>
    </row>
    <row r="63" spans="2:7" ht="16" x14ac:dyDescent="0.2">
      <c r="B63" s="308" t="s">
        <v>572</v>
      </c>
      <c r="C63" s="309">
        <v>63</v>
      </c>
      <c r="F63" s="321" t="s">
        <v>309</v>
      </c>
      <c r="G63" s="314" t="s">
        <v>310</v>
      </c>
    </row>
    <row r="64" spans="2:7" ht="16" x14ac:dyDescent="0.2">
      <c r="B64" s="311" t="s">
        <v>576</v>
      </c>
      <c r="C64" s="312">
        <v>64</v>
      </c>
      <c r="F64" s="321" t="s">
        <v>309</v>
      </c>
      <c r="G64" s="316" t="s">
        <v>311</v>
      </c>
    </row>
    <row r="65" spans="2:7" ht="45" customHeight="1" x14ac:dyDescent="0.2">
      <c r="B65" s="308" t="s">
        <v>578</v>
      </c>
      <c r="C65" s="309">
        <v>65</v>
      </c>
      <c r="F65" s="321" t="s">
        <v>309</v>
      </c>
      <c r="G65" s="314" t="s">
        <v>312</v>
      </c>
    </row>
    <row r="66" spans="2:7" ht="16" x14ac:dyDescent="0.2">
      <c r="B66" s="311" t="s">
        <v>471</v>
      </c>
      <c r="C66" s="312">
        <v>66</v>
      </c>
      <c r="F66" s="321" t="s">
        <v>309</v>
      </c>
      <c r="G66" s="314" t="s">
        <v>313</v>
      </c>
    </row>
    <row r="67" spans="2:7" ht="16" x14ac:dyDescent="0.2">
      <c r="B67" s="308" t="s">
        <v>580</v>
      </c>
      <c r="C67" s="309">
        <v>67</v>
      </c>
      <c r="F67" s="321" t="s">
        <v>309</v>
      </c>
      <c r="G67" s="314" t="s">
        <v>314</v>
      </c>
    </row>
    <row r="68" spans="2:7" ht="16" x14ac:dyDescent="0.2">
      <c r="B68" s="311" t="s">
        <v>584</v>
      </c>
      <c r="C68" s="312">
        <v>68</v>
      </c>
      <c r="F68" s="321" t="s">
        <v>309</v>
      </c>
      <c r="G68" s="314" t="s">
        <v>315</v>
      </c>
    </row>
    <row r="69" spans="2:7" ht="16" x14ac:dyDescent="0.2">
      <c r="B69" s="308" t="s">
        <v>600</v>
      </c>
      <c r="C69" s="309">
        <v>69</v>
      </c>
      <c r="F69" s="321" t="s">
        <v>309</v>
      </c>
      <c r="G69" s="314" t="s">
        <v>316</v>
      </c>
    </row>
    <row r="70" spans="2:7" ht="16" x14ac:dyDescent="0.2">
      <c r="B70" s="311" t="s">
        <v>609</v>
      </c>
      <c r="C70" s="312">
        <v>70</v>
      </c>
      <c r="F70" s="321" t="s">
        <v>309</v>
      </c>
      <c r="G70" s="314" t="s">
        <v>317</v>
      </c>
    </row>
    <row r="71" spans="2:7" ht="16" x14ac:dyDescent="0.2">
      <c r="B71" s="308" t="s">
        <v>612</v>
      </c>
      <c r="C71" s="309">
        <v>71</v>
      </c>
      <c r="F71" s="321" t="s">
        <v>309</v>
      </c>
      <c r="G71" s="314" t="s">
        <v>318</v>
      </c>
    </row>
    <row r="72" spans="2:7" ht="16" x14ac:dyDescent="0.2">
      <c r="B72" s="311" t="s">
        <v>618</v>
      </c>
      <c r="C72" s="312">
        <v>72</v>
      </c>
      <c r="F72" s="321" t="s">
        <v>309</v>
      </c>
      <c r="G72" s="314" t="s">
        <v>319</v>
      </c>
    </row>
    <row r="73" spans="2:7" ht="16" x14ac:dyDescent="0.2">
      <c r="B73" s="308" t="s">
        <v>624</v>
      </c>
      <c r="C73" s="309">
        <v>73</v>
      </c>
      <c r="F73" s="321" t="s">
        <v>309</v>
      </c>
      <c r="G73" s="314" t="s">
        <v>320</v>
      </c>
    </row>
    <row r="74" spans="2:7" ht="16" x14ac:dyDescent="0.2">
      <c r="B74" s="311" t="s">
        <v>628</v>
      </c>
      <c r="C74" s="312">
        <v>74</v>
      </c>
      <c r="F74" s="321" t="s">
        <v>309</v>
      </c>
      <c r="G74" s="314" t="s">
        <v>321</v>
      </c>
    </row>
    <row r="75" spans="2:7" ht="16" x14ac:dyDescent="0.2">
      <c r="B75" s="308" t="s">
        <v>636</v>
      </c>
      <c r="C75" s="309">
        <v>75</v>
      </c>
      <c r="F75" s="321" t="s">
        <v>309</v>
      </c>
      <c r="G75" s="316" t="s">
        <v>322</v>
      </c>
    </row>
    <row r="76" spans="2:7" ht="16" x14ac:dyDescent="0.2">
      <c r="B76" s="311" t="s">
        <v>640</v>
      </c>
      <c r="C76" s="312">
        <v>76</v>
      </c>
      <c r="F76" s="321" t="s">
        <v>309</v>
      </c>
      <c r="G76" s="314" t="s">
        <v>323</v>
      </c>
    </row>
    <row r="77" spans="2:7" ht="16" x14ac:dyDescent="0.2">
      <c r="B77" s="322" t="s">
        <v>761</v>
      </c>
      <c r="C77" s="309">
        <v>77</v>
      </c>
      <c r="F77" s="321" t="s">
        <v>309</v>
      </c>
      <c r="G77" s="314" t="s">
        <v>324</v>
      </c>
    </row>
    <row r="78" spans="2:7" ht="16" x14ac:dyDescent="0.2">
      <c r="B78" s="311" t="s">
        <v>660</v>
      </c>
      <c r="C78" s="312">
        <v>78</v>
      </c>
      <c r="F78" s="321" t="s">
        <v>325</v>
      </c>
      <c r="G78" s="316" t="s">
        <v>326</v>
      </c>
    </row>
    <row r="79" spans="2:7" ht="16" x14ac:dyDescent="0.2">
      <c r="B79" s="308" t="s">
        <v>663</v>
      </c>
      <c r="C79" s="309">
        <v>79</v>
      </c>
      <c r="F79" s="321" t="s">
        <v>325</v>
      </c>
      <c r="G79" s="314" t="s">
        <v>327</v>
      </c>
    </row>
    <row r="80" spans="2:7" ht="16" x14ac:dyDescent="0.2">
      <c r="B80" s="311" t="s">
        <v>638</v>
      </c>
      <c r="C80" s="312">
        <v>80</v>
      </c>
      <c r="F80" s="321" t="s">
        <v>331</v>
      </c>
      <c r="G80" s="314" t="s">
        <v>332</v>
      </c>
    </row>
    <row r="81" spans="2:7" ht="16" x14ac:dyDescent="0.2">
      <c r="B81" s="308" t="s">
        <v>689</v>
      </c>
      <c r="C81" s="309">
        <v>81</v>
      </c>
      <c r="F81" s="321" t="s">
        <v>331</v>
      </c>
      <c r="G81" s="314" t="s">
        <v>333</v>
      </c>
    </row>
    <row r="82" spans="2:7" ht="16" x14ac:dyDescent="0.2">
      <c r="B82" s="311" t="s">
        <v>762</v>
      </c>
      <c r="C82" s="312">
        <v>82</v>
      </c>
      <c r="F82" s="321" t="s">
        <v>331</v>
      </c>
      <c r="G82" s="314" t="s">
        <v>334</v>
      </c>
    </row>
    <row r="83" spans="2:7" ht="16" x14ac:dyDescent="0.2">
      <c r="B83" s="308" t="s">
        <v>763</v>
      </c>
      <c r="C83" s="309">
        <v>83</v>
      </c>
      <c r="F83" s="321" t="s">
        <v>331</v>
      </c>
      <c r="G83" s="314" t="s">
        <v>335</v>
      </c>
    </row>
    <row r="84" spans="2:7" ht="16" x14ac:dyDescent="0.2">
      <c r="B84" s="311" t="s">
        <v>697</v>
      </c>
      <c r="C84" s="312">
        <v>84</v>
      </c>
      <c r="F84" s="321" t="s">
        <v>331</v>
      </c>
      <c r="G84" s="314" t="s">
        <v>336</v>
      </c>
    </row>
    <row r="85" spans="2:7" ht="16" x14ac:dyDescent="0.2">
      <c r="B85" s="308" t="s">
        <v>645</v>
      </c>
      <c r="C85" s="309">
        <v>85</v>
      </c>
      <c r="F85" s="321" t="s">
        <v>331</v>
      </c>
      <c r="G85" s="316" t="s">
        <v>337</v>
      </c>
    </row>
    <row r="86" spans="2:7" ht="16" x14ac:dyDescent="0.2">
      <c r="B86" s="303" t="s">
        <v>754</v>
      </c>
      <c r="C86" s="312">
        <v>86</v>
      </c>
      <c r="F86" s="321" t="s">
        <v>331</v>
      </c>
      <c r="G86" s="314" t="s">
        <v>338</v>
      </c>
    </row>
    <row r="87" spans="2:7" ht="16" x14ac:dyDescent="0.2">
      <c r="B87" s="303" t="s">
        <v>457</v>
      </c>
      <c r="C87" s="309">
        <v>87</v>
      </c>
      <c r="F87" s="321" t="s">
        <v>331</v>
      </c>
      <c r="G87" s="314" t="s">
        <v>339</v>
      </c>
    </row>
    <row r="88" spans="2:7" ht="16" x14ac:dyDescent="0.2">
      <c r="B88" s="303" t="s">
        <v>463</v>
      </c>
      <c r="C88" s="312">
        <v>88</v>
      </c>
      <c r="F88" s="321" t="s">
        <v>331</v>
      </c>
      <c r="G88" s="314" t="s">
        <v>340</v>
      </c>
    </row>
    <row r="89" spans="2:7" ht="16" x14ac:dyDescent="0.2">
      <c r="F89" s="321" t="s">
        <v>331</v>
      </c>
      <c r="G89" s="314" t="s">
        <v>341</v>
      </c>
    </row>
    <row r="90" spans="2:7" ht="16" x14ac:dyDescent="0.2">
      <c r="F90" s="321" t="s">
        <v>331</v>
      </c>
      <c r="G90" s="314" t="s">
        <v>342</v>
      </c>
    </row>
    <row r="91" spans="2:7" ht="16" x14ac:dyDescent="0.2">
      <c r="F91" s="321" t="s">
        <v>331</v>
      </c>
      <c r="G91" s="316" t="s">
        <v>343</v>
      </c>
    </row>
    <row r="92" spans="2:7" ht="16" x14ac:dyDescent="0.2">
      <c r="F92" s="321" t="s">
        <v>331</v>
      </c>
      <c r="G92" s="314" t="s">
        <v>344</v>
      </c>
    </row>
    <row r="93" spans="2:7" ht="16" x14ac:dyDescent="0.2">
      <c r="F93" s="321" t="s">
        <v>331</v>
      </c>
      <c r="G93" s="316" t="s">
        <v>345</v>
      </c>
    </row>
    <row r="94" spans="2:7" ht="16" x14ac:dyDescent="0.2">
      <c r="F94" s="321" t="s">
        <v>331</v>
      </c>
      <c r="G94" s="314" t="s">
        <v>346</v>
      </c>
    </row>
    <row r="95" spans="2:7" ht="16" x14ac:dyDescent="0.2">
      <c r="F95" s="321" t="s">
        <v>331</v>
      </c>
      <c r="G95" s="314" t="s">
        <v>347</v>
      </c>
    </row>
    <row r="96" spans="2:7" ht="16" x14ac:dyDescent="0.2">
      <c r="F96" s="321" t="s">
        <v>331</v>
      </c>
      <c r="G96" s="316" t="s">
        <v>348</v>
      </c>
    </row>
    <row r="97" spans="6:7" ht="16" x14ac:dyDescent="0.2">
      <c r="F97" s="321" t="s">
        <v>331</v>
      </c>
      <c r="G97" s="314" t="s">
        <v>349</v>
      </c>
    </row>
    <row r="98" spans="6:7" ht="16" x14ac:dyDescent="0.2">
      <c r="F98" s="321" t="s">
        <v>331</v>
      </c>
      <c r="G98" s="314" t="s">
        <v>350</v>
      </c>
    </row>
    <row r="99" spans="6:7" ht="16" x14ac:dyDescent="0.2">
      <c r="F99" s="321" t="s">
        <v>331</v>
      </c>
      <c r="G99" s="314" t="s">
        <v>351</v>
      </c>
    </row>
    <row r="100" spans="6:7" ht="16" x14ac:dyDescent="0.2">
      <c r="F100" s="321" t="s">
        <v>331</v>
      </c>
      <c r="G100" s="316" t="s">
        <v>352</v>
      </c>
    </row>
    <row r="101" spans="6:7" ht="16" x14ac:dyDescent="0.2">
      <c r="F101" s="321" t="s">
        <v>331</v>
      </c>
      <c r="G101" s="314" t="s">
        <v>353</v>
      </c>
    </row>
    <row r="102" spans="6:7" ht="16" x14ac:dyDescent="0.2">
      <c r="F102" s="321" t="s">
        <v>331</v>
      </c>
      <c r="G102" s="314" t="s">
        <v>354</v>
      </c>
    </row>
    <row r="103" spans="6:7" ht="16" x14ac:dyDescent="0.2">
      <c r="F103" s="321" t="s">
        <v>331</v>
      </c>
      <c r="G103" s="314" t="s">
        <v>355</v>
      </c>
    </row>
    <row r="104" spans="6:7" ht="16" x14ac:dyDescent="0.2">
      <c r="F104" s="321" t="s">
        <v>331</v>
      </c>
      <c r="G104" s="314" t="s">
        <v>356</v>
      </c>
    </row>
    <row r="105" spans="6:7" ht="16" x14ac:dyDescent="0.2">
      <c r="F105" s="321" t="s">
        <v>331</v>
      </c>
      <c r="G105" s="316" t="s">
        <v>357</v>
      </c>
    </row>
    <row r="106" spans="6:7" ht="16" x14ac:dyDescent="0.2">
      <c r="F106" s="321" t="s">
        <v>759</v>
      </c>
      <c r="G106" s="314" t="s">
        <v>359</v>
      </c>
    </row>
    <row r="107" spans="6:7" ht="16" x14ac:dyDescent="0.2">
      <c r="F107" s="321" t="s">
        <v>360</v>
      </c>
      <c r="G107" s="314" t="s">
        <v>361</v>
      </c>
    </row>
    <row r="108" spans="6:7" ht="16" x14ac:dyDescent="0.2">
      <c r="F108" s="321" t="s">
        <v>364</v>
      </c>
      <c r="G108" s="314" t="s">
        <v>365</v>
      </c>
    </row>
    <row r="109" spans="6:7" ht="16" x14ac:dyDescent="0.2">
      <c r="F109" s="321" t="s">
        <v>366</v>
      </c>
      <c r="G109" s="314" t="s">
        <v>367</v>
      </c>
    </row>
    <row r="110" spans="6:7" ht="16" x14ac:dyDescent="0.2">
      <c r="F110" s="321" t="s">
        <v>366</v>
      </c>
      <c r="G110" s="314" t="s">
        <v>368</v>
      </c>
    </row>
    <row r="111" spans="6:7" ht="16" x14ac:dyDescent="0.2">
      <c r="F111" s="321" t="s">
        <v>366</v>
      </c>
      <c r="G111" s="314" t="s">
        <v>369</v>
      </c>
    </row>
    <row r="112" spans="6:7" ht="16" x14ac:dyDescent="0.2">
      <c r="F112" s="321" t="s">
        <v>366</v>
      </c>
      <c r="G112" s="314" t="s">
        <v>370</v>
      </c>
    </row>
    <row r="113" spans="6:7" ht="16" x14ac:dyDescent="0.2">
      <c r="F113" s="321" t="s">
        <v>366</v>
      </c>
      <c r="G113" s="314" t="s">
        <v>371</v>
      </c>
    </row>
    <row r="114" spans="6:7" ht="16" x14ac:dyDescent="0.2">
      <c r="F114" s="321" t="s">
        <v>366</v>
      </c>
      <c r="G114" s="314" t="s">
        <v>372</v>
      </c>
    </row>
    <row r="115" spans="6:7" ht="16" x14ac:dyDescent="0.2">
      <c r="F115" s="321" t="s">
        <v>366</v>
      </c>
      <c r="G115" s="314" t="s">
        <v>373</v>
      </c>
    </row>
    <row r="116" spans="6:7" ht="16" x14ac:dyDescent="0.2">
      <c r="F116" s="321" t="s">
        <v>366</v>
      </c>
      <c r="G116" s="314" t="s">
        <v>374</v>
      </c>
    </row>
    <row r="117" spans="6:7" ht="16" x14ac:dyDescent="0.2">
      <c r="F117" s="321" t="s">
        <v>366</v>
      </c>
      <c r="G117" s="314" t="s">
        <v>375</v>
      </c>
    </row>
    <row r="118" spans="6:7" ht="16" x14ac:dyDescent="0.2">
      <c r="F118" s="321" t="s">
        <v>366</v>
      </c>
      <c r="G118" s="314" t="s">
        <v>376</v>
      </c>
    </row>
    <row r="119" spans="6:7" ht="16" x14ac:dyDescent="0.2">
      <c r="F119" s="321" t="s">
        <v>366</v>
      </c>
      <c r="G119" s="314" t="s">
        <v>378</v>
      </c>
    </row>
    <row r="120" spans="6:7" ht="16" x14ac:dyDescent="0.2">
      <c r="F120" s="321" t="s">
        <v>366</v>
      </c>
      <c r="G120" s="314" t="s">
        <v>377</v>
      </c>
    </row>
    <row r="121" spans="6:7" ht="16" x14ac:dyDescent="0.2">
      <c r="F121" s="321" t="s">
        <v>366</v>
      </c>
      <c r="G121" s="314" t="s">
        <v>379</v>
      </c>
    </row>
    <row r="122" spans="6:7" ht="16" x14ac:dyDescent="0.2">
      <c r="F122" s="321" t="s">
        <v>366</v>
      </c>
      <c r="G122" s="314" t="s">
        <v>380</v>
      </c>
    </row>
    <row r="123" spans="6:7" ht="16" x14ac:dyDescent="0.2">
      <c r="F123" s="321" t="s">
        <v>366</v>
      </c>
      <c r="G123" s="314" t="s">
        <v>381</v>
      </c>
    </row>
    <row r="124" spans="6:7" ht="16" x14ac:dyDescent="0.2">
      <c r="F124" s="321" t="s">
        <v>366</v>
      </c>
      <c r="G124" s="314" t="s">
        <v>382</v>
      </c>
    </row>
    <row r="125" spans="6:7" ht="16" x14ac:dyDescent="0.2">
      <c r="F125" s="321" t="s">
        <v>366</v>
      </c>
      <c r="G125" s="316" t="s">
        <v>383</v>
      </c>
    </row>
    <row r="126" spans="6:7" ht="16" x14ac:dyDescent="0.2">
      <c r="F126" s="321" t="s">
        <v>366</v>
      </c>
      <c r="G126" s="314" t="s">
        <v>385</v>
      </c>
    </row>
    <row r="127" spans="6:7" ht="16" x14ac:dyDescent="0.2">
      <c r="F127" s="321" t="s">
        <v>366</v>
      </c>
      <c r="G127" s="323" t="s">
        <v>384</v>
      </c>
    </row>
    <row r="128" spans="6:7" ht="16" x14ac:dyDescent="0.2">
      <c r="F128" s="321" t="s">
        <v>386</v>
      </c>
      <c r="G128" s="316" t="s">
        <v>387</v>
      </c>
    </row>
    <row r="129" spans="6:7" ht="16" x14ac:dyDescent="0.2">
      <c r="F129" s="321" t="s">
        <v>396</v>
      </c>
      <c r="G129" s="314" t="s">
        <v>397</v>
      </c>
    </row>
    <row r="130" spans="6:7" ht="16" x14ac:dyDescent="0.2">
      <c r="F130" s="321" t="s">
        <v>396</v>
      </c>
      <c r="G130" s="316" t="s">
        <v>398</v>
      </c>
    </row>
    <row r="131" spans="6:7" ht="16" x14ac:dyDescent="0.2">
      <c r="F131" s="321" t="s">
        <v>396</v>
      </c>
      <c r="G131" s="314" t="s">
        <v>399</v>
      </c>
    </row>
    <row r="132" spans="6:7" ht="16" x14ac:dyDescent="0.2">
      <c r="F132" s="321" t="s">
        <v>396</v>
      </c>
      <c r="G132" s="316" t="s">
        <v>400</v>
      </c>
    </row>
    <row r="133" spans="6:7" ht="16" x14ac:dyDescent="0.2">
      <c r="F133" s="321" t="s">
        <v>396</v>
      </c>
      <c r="G133" s="314" t="s">
        <v>401</v>
      </c>
    </row>
    <row r="134" spans="6:7" ht="16" x14ac:dyDescent="0.2">
      <c r="F134" s="321" t="s">
        <v>396</v>
      </c>
      <c r="G134" s="316" t="s">
        <v>402</v>
      </c>
    </row>
    <row r="135" spans="6:7" ht="16" x14ac:dyDescent="0.2">
      <c r="F135" s="321" t="s">
        <v>396</v>
      </c>
      <c r="G135" s="324" t="s">
        <v>403</v>
      </c>
    </row>
    <row r="136" spans="6:7" ht="16" x14ac:dyDescent="0.2">
      <c r="F136" s="321" t="s">
        <v>396</v>
      </c>
      <c r="G136" s="324" t="s">
        <v>404</v>
      </c>
    </row>
    <row r="137" spans="6:7" ht="16" x14ac:dyDescent="0.2">
      <c r="F137" s="321" t="s">
        <v>405</v>
      </c>
      <c r="G137" s="323" t="s">
        <v>406</v>
      </c>
    </row>
    <row r="138" spans="6:7" ht="16" x14ac:dyDescent="0.2">
      <c r="F138" s="321" t="s">
        <v>405</v>
      </c>
      <c r="G138" s="323" t="s">
        <v>407</v>
      </c>
    </row>
    <row r="139" spans="6:7" ht="16" x14ac:dyDescent="0.2">
      <c r="F139" s="321" t="s">
        <v>405</v>
      </c>
      <c r="G139" s="323" t="s">
        <v>408</v>
      </c>
    </row>
    <row r="140" spans="6:7" ht="16" x14ac:dyDescent="0.2">
      <c r="F140" s="321" t="s">
        <v>421</v>
      </c>
      <c r="G140" s="323" t="s">
        <v>422</v>
      </c>
    </row>
    <row r="141" spans="6:7" ht="16" x14ac:dyDescent="0.2">
      <c r="F141" s="321" t="s">
        <v>421</v>
      </c>
      <c r="G141" s="323" t="s">
        <v>423</v>
      </c>
    </row>
    <row r="142" spans="6:7" ht="16" x14ac:dyDescent="0.2">
      <c r="F142" s="321" t="s">
        <v>421</v>
      </c>
      <c r="G142" s="323" t="s">
        <v>424</v>
      </c>
    </row>
    <row r="143" spans="6:7" ht="16" x14ac:dyDescent="0.2">
      <c r="F143" s="321" t="s">
        <v>425</v>
      </c>
      <c r="G143" s="323" t="s">
        <v>426</v>
      </c>
    </row>
    <row r="144" spans="6:7" ht="16" x14ac:dyDescent="0.2">
      <c r="F144" s="321" t="s">
        <v>425</v>
      </c>
      <c r="G144" s="323" t="s">
        <v>427</v>
      </c>
    </row>
    <row r="145" spans="6:7" ht="16" x14ac:dyDescent="0.2">
      <c r="F145" s="321" t="s">
        <v>425</v>
      </c>
      <c r="G145" s="323" t="s">
        <v>428</v>
      </c>
    </row>
    <row r="146" spans="6:7" ht="16" x14ac:dyDescent="0.2">
      <c r="F146" s="321" t="s">
        <v>425</v>
      </c>
      <c r="G146" s="323" t="s">
        <v>429</v>
      </c>
    </row>
    <row r="147" spans="6:7" ht="16" x14ac:dyDescent="0.2">
      <c r="F147" s="321" t="s">
        <v>425</v>
      </c>
      <c r="G147" s="323" t="s">
        <v>430</v>
      </c>
    </row>
    <row r="148" spans="6:7" ht="16" x14ac:dyDescent="0.2">
      <c r="F148" s="321" t="s">
        <v>431</v>
      </c>
      <c r="G148" s="323" t="s">
        <v>432</v>
      </c>
    </row>
    <row r="149" spans="6:7" ht="16" x14ac:dyDescent="0.2">
      <c r="F149" s="321" t="s">
        <v>431</v>
      </c>
      <c r="G149" s="323" t="s">
        <v>433</v>
      </c>
    </row>
    <row r="150" spans="6:7" ht="16" x14ac:dyDescent="0.2">
      <c r="F150" s="321" t="s">
        <v>431</v>
      </c>
      <c r="G150" s="323" t="s">
        <v>434</v>
      </c>
    </row>
    <row r="151" spans="6:7" ht="16" x14ac:dyDescent="0.2">
      <c r="F151" s="321" t="s">
        <v>431</v>
      </c>
      <c r="G151" s="323" t="s">
        <v>435</v>
      </c>
    </row>
    <row r="152" spans="6:7" ht="16" x14ac:dyDescent="0.2">
      <c r="F152" s="321" t="s">
        <v>431</v>
      </c>
      <c r="G152" s="323" t="s">
        <v>436</v>
      </c>
    </row>
    <row r="153" spans="6:7" ht="16" x14ac:dyDescent="0.2">
      <c r="F153" s="321" t="s">
        <v>431</v>
      </c>
      <c r="G153" s="323" t="s">
        <v>437</v>
      </c>
    </row>
    <row r="154" spans="6:7" ht="16" x14ac:dyDescent="0.2">
      <c r="F154" s="321" t="s">
        <v>431</v>
      </c>
      <c r="G154" s="316" t="s">
        <v>438</v>
      </c>
    </row>
    <row r="155" spans="6:7" ht="16" x14ac:dyDescent="0.2">
      <c r="F155" s="321" t="s">
        <v>431</v>
      </c>
      <c r="G155" s="323" t="s">
        <v>439</v>
      </c>
    </row>
    <row r="156" spans="6:7" ht="16" x14ac:dyDescent="0.2">
      <c r="F156" s="321" t="s">
        <v>431</v>
      </c>
      <c r="G156" s="316" t="s">
        <v>440</v>
      </c>
    </row>
    <row r="157" spans="6:7" ht="16" x14ac:dyDescent="0.2">
      <c r="F157" s="321" t="s">
        <v>431</v>
      </c>
      <c r="G157" s="314" t="s">
        <v>441</v>
      </c>
    </row>
    <row r="158" spans="6:7" ht="16" x14ac:dyDescent="0.2">
      <c r="F158" s="321" t="s">
        <v>431</v>
      </c>
      <c r="G158" s="314" t="s">
        <v>442</v>
      </c>
    </row>
    <row r="159" spans="6:7" ht="16" x14ac:dyDescent="0.2">
      <c r="F159" s="321" t="s">
        <v>431</v>
      </c>
      <c r="G159" s="314" t="s">
        <v>443</v>
      </c>
    </row>
    <row r="160" spans="6:7" ht="16" x14ac:dyDescent="0.2">
      <c r="F160" s="321" t="s">
        <v>431</v>
      </c>
      <c r="G160" s="314" t="s">
        <v>444</v>
      </c>
    </row>
    <row r="161" spans="6:7" ht="16" x14ac:dyDescent="0.2">
      <c r="F161" s="321" t="s">
        <v>431</v>
      </c>
      <c r="G161" s="314" t="s">
        <v>445</v>
      </c>
    </row>
    <row r="162" spans="6:7" ht="16" x14ac:dyDescent="0.2">
      <c r="F162" s="321" t="s">
        <v>431</v>
      </c>
      <c r="G162" s="314" t="s">
        <v>446</v>
      </c>
    </row>
    <row r="163" spans="6:7" ht="16" x14ac:dyDescent="0.2">
      <c r="F163" s="321" t="s">
        <v>431</v>
      </c>
      <c r="G163" s="314" t="s">
        <v>447</v>
      </c>
    </row>
    <row r="164" spans="6:7" ht="16" x14ac:dyDescent="0.2">
      <c r="F164" s="321" t="s">
        <v>431</v>
      </c>
      <c r="G164" s="316" t="s">
        <v>369</v>
      </c>
    </row>
    <row r="165" spans="6:7" ht="16" x14ac:dyDescent="0.2">
      <c r="F165" s="321" t="s">
        <v>431</v>
      </c>
      <c r="G165" s="314" t="s">
        <v>448</v>
      </c>
    </row>
    <row r="166" spans="6:7" ht="16" x14ac:dyDescent="0.2">
      <c r="F166" s="321" t="s">
        <v>431</v>
      </c>
      <c r="G166" s="314" t="s">
        <v>449</v>
      </c>
    </row>
    <row r="167" spans="6:7" ht="16" x14ac:dyDescent="0.2">
      <c r="F167" s="321" t="s">
        <v>431</v>
      </c>
      <c r="G167" s="314" t="s">
        <v>450</v>
      </c>
    </row>
    <row r="168" spans="6:7" ht="16" x14ac:dyDescent="0.2">
      <c r="F168" s="321" t="s">
        <v>431</v>
      </c>
      <c r="G168" s="314" t="s">
        <v>451</v>
      </c>
    </row>
    <row r="169" spans="6:7" ht="16" x14ac:dyDescent="0.2">
      <c r="F169" s="321" t="s">
        <v>431</v>
      </c>
      <c r="G169" s="314" t="s">
        <v>452</v>
      </c>
    </row>
    <row r="170" spans="6:7" ht="16" x14ac:dyDescent="0.2">
      <c r="F170" s="321" t="s">
        <v>431</v>
      </c>
      <c r="G170" s="314" t="s">
        <v>453</v>
      </c>
    </row>
    <row r="171" spans="6:7" ht="16" x14ac:dyDescent="0.2">
      <c r="F171" s="321" t="s">
        <v>431</v>
      </c>
      <c r="G171" s="314" t="s">
        <v>454</v>
      </c>
    </row>
    <row r="172" spans="6:7" ht="16" x14ac:dyDescent="0.2">
      <c r="F172" s="321" t="s">
        <v>431</v>
      </c>
      <c r="G172" s="314" t="s">
        <v>455</v>
      </c>
    </row>
    <row r="173" spans="6:7" ht="16" x14ac:dyDescent="0.2">
      <c r="F173" s="321" t="s">
        <v>431</v>
      </c>
      <c r="G173" s="316" t="s">
        <v>456</v>
      </c>
    </row>
    <row r="174" spans="6:7" ht="16" x14ac:dyDescent="0.2">
      <c r="F174" s="321" t="s">
        <v>465</v>
      </c>
      <c r="G174" s="314" t="s">
        <v>466</v>
      </c>
    </row>
    <row r="175" spans="6:7" ht="16" x14ac:dyDescent="0.2">
      <c r="F175" s="321" t="s">
        <v>467</v>
      </c>
      <c r="G175" s="314" t="s">
        <v>468</v>
      </c>
    </row>
    <row r="176" spans="6:7" ht="16" x14ac:dyDescent="0.2">
      <c r="F176" s="321" t="s">
        <v>473</v>
      </c>
      <c r="G176" s="314" t="s">
        <v>474</v>
      </c>
    </row>
    <row r="177" spans="6:7" ht="16" x14ac:dyDescent="0.2">
      <c r="F177" s="321" t="s">
        <v>473</v>
      </c>
      <c r="G177" s="316" t="s">
        <v>475</v>
      </c>
    </row>
    <row r="178" spans="6:7" ht="16" x14ac:dyDescent="0.2">
      <c r="F178" s="321" t="s">
        <v>469</v>
      </c>
      <c r="G178" s="314" t="s">
        <v>470</v>
      </c>
    </row>
    <row r="179" spans="6:7" ht="16" x14ac:dyDescent="0.2">
      <c r="F179" s="321" t="s">
        <v>476</v>
      </c>
      <c r="G179" s="314" t="s">
        <v>477</v>
      </c>
    </row>
    <row r="180" spans="6:7" ht="16" x14ac:dyDescent="0.2">
      <c r="F180" s="321" t="s">
        <v>476</v>
      </c>
      <c r="G180" s="314" t="s">
        <v>478</v>
      </c>
    </row>
    <row r="181" spans="6:7" ht="16" x14ac:dyDescent="0.2">
      <c r="F181" s="321" t="s">
        <v>476</v>
      </c>
      <c r="G181" s="314" t="s">
        <v>479</v>
      </c>
    </row>
    <row r="182" spans="6:7" ht="16" x14ac:dyDescent="0.2">
      <c r="F182" s="321" t="s">
        <v>476</v>
      </c>
      <c r="G182" s="314" t="s">
        <v>480</v>
      </c>
    </row>
    <row r="183" spans="6:7" ht="16" x14ac:dyDescent="0.2">
      <c r="F183" s="321" t="s">
        <v>476</v>
      </c>
      <c r="G183" s="314" t="s">
        <v>481</v>
      </c>
    </row>
    <row r="184" spans="6:7" ht="16" x14ac:dyDescent="0.2">
      <c r="F184" s="321" t="s">
        <v>476</v>
      </c>
      <c r="G184" s="314" t="s">
        <v>482</v>
      </c>
    </row>
    <row r="185" spans="6:7" ht="16" x14ac:dyDescent="0.2">
      <c r="F185" s="321" t="s">
        <v>476</v>
      </c>
      <c r="G185" s="314" t="s">
        <v>483</v>
      </c>
    </row>
    <row r="186" spans="6:7" ht="16" x14ac:dyDescent="0.2">
      <c r="F186" s="321" t="s">
        <v>491</v>
      </c>
      <c r="G186" s="314" t="s">
        <v>492</v>
      </c>
    </row>
    <row r="187" spans="6:7" ht="16" x14ac:dyDescent="0.2">
      <c r="F187" s="321" t="s">
        <v>488</v>
      </c>
      <c r="G187" s="314" t="s">
        <v>489</v>
      </c>
    </row>
    <row r="188" spans="6:7" ht="16" x14ac:dyDescent="0.2">
      <c r="F188" s="321" t="s">
        <v>488</v>
      </c>
      <c r="G188" s="314" t="s">
        <v>490</v>
      </c>
    </row>
    <row r="189" spans="6:7" ht="16" x14ac:dyDescent="0.2">
      <c r="F189" s="321" t="s">
        <v>493</v>
      </c>
      <c r="G189" s="316" t="s">
        <v>494</v>
      </c>
    </row>
    <row r="190" spans="6:7" ht="16" x14ac:dyDescent="0.2">
      <c r="F190" s="321" t="s">
        <v>493</v>
      </c>
      <c r="G190" s="314" t="s">
        <v>495</v>
      </c>
    </row>
    <row r="191" spans="6:7" ht="16" x14ac:dyDescent="0.2">
      <c r="F191" s="321" t="s">
        <v>493</v>
      </c>
      <c r="G191" s="314" t="s">
        <v>496</v>
      </c>
    </row>
    <row r="192" spans="6:7" ht="16" x14ac:dyDescent="0.2">
      <c r="F192" s="321" t="s">
        <v>493</v>
      </c>
      <c r="G192" s="314" t="s">
        <v>497</v>
      </c>
    </row>
    <row r="193" spans="6:7" ht="16" x14ac:dyDescent="0.2">
      <c r="F193" s="321" t="s">
        <v>493</v>
      </c>
      <c r="G193" s="316" t="s">
        <v>498</v>
      </c>
    </row>
    <row r="194" spans="6:7" ht="16" x14ac:dyDescent="0.2">
      <c r="F194" s="321" t="s">
        <v>493</v>
      </c>
      <c r="G194" s="314" t="s">
        <v>499</v>
      </c>
    </row>
    <row r="195" spans="6:7" ht="16" x14ac:dyDescent="0.2">
      <c r="F195" s="321" t="s">
        <v>493</v>
      </c>
      <c r="G195" s="314" t="s">
        <v>500</v>
      </c>
    </row>
    <row r="196" spans="6:7" ht="16" x14ac:dyDescent="0.2">
      <c r="F196" s="321" t="s">
        <v>493</v>
      </c>
      <c r="G196" s="314" t="s">
        <v>501</v>
      </c>
    </row>
    <row r="197" spans="6:7" ht="16" x14ac:dyDescent="0.2">
      <c r="F197" s="321" t="s">
        <v>493</v>
      </c>
      <c r="G197" s="314" t="s">
        <v>502</v>
      </c>
    </row>
    <row r="198" spans="6:7" ht="16" x14ac:dyDescent="0.2">
      <c r="F198" s="321" t="s">
        <v>493</v>
      </c>
      <c r="G198" s="314" t="s">
        <v>503</v>
      </c>
    </row>
    <row r="199" spans="6:7" ht="16" x14ac:dyDescent="0.2">
      <c r="F199" s="321" t="s">
        <v>493</v>
      </c>
      <c r="G199" s="314" t="s">
        <v>504</v>
      </c>
    </row>
    <row r="200" spans="6:7" ht="16" x14ac:dyDescent="0.2">
      <c r="F200" s="321" t="s">
        <v>493</v>
      </c>
      <c r="G200" s="323" t="s">
        <v>505</v>
      </c>
    </row>
    <row r="201" spans="6:7" ht="16" x14ac:dyDescent="0.2">
      <c r="F201" s="321" t="s">
        <v>493</v>
      </c>
      <c r="G201" s="323" t="s">
        <v>506</v>
      </c>
    </row>
    <row r="202" spans="6:7" ht="16" x14ac:dyDescent="0.2">
      <c r="F202" s="321" t="s">
        <v>493</v>
      </c>
      <c r="G202" s="323" t="s">
        <v>507</v>
      </c>
    </row>
    <row r="203" spans="6:7" ht="16" x14ac:dyDescent="0.2">
      <c r="F203" s="321" t="s">
        <v>508</v>
      </c>
      <c r="G203" s="323" t="s">
        <v>509</v>
      </c>
    </row>
    <row r="204" spans="6:7" ht="16" x14ac:dyDescent="0.2">
      <c r="F204" s="321" t="s">
        <v>508</v>
      </c>
      <c r="G204" s="323" t="s">
        <v>510</v>
      </c>
    </row>
    <row r="205" spans="6:7" ht="16" x14ac:dyDescent="0.2">
      <c r="F205" s="321" t="s">
        <v>508</v>
      </c>
      <c r="G205" s="323" t="s">
        <v>511</v>
      </c>
    </row>
    <row r="206" spans="6:7" ht="16" x14ac:dyDescent="0.2">
      <c r="F206" s="321" t="s">
        <v>508</v>
      </c>
      <c r="G206" s="323" t="s">
        <v>512</v>
      </c>
    </row>
    <row r="207" spans="6:7" ht="16" x14ac:dyDescent="0.2">
      <c r="F207" s="321" t="s">
        <v>508</v>
      </c>
      <c r="G207" s="323" t="s">
        <v>513</v>
      </c>
    </row>
    <row r="208" spans="6:7" ht="16" x14ac:dyDescent="0.2">
      <c r="F208" s="321" t="s">
        <v>508</v>
      </c>
      <c r="G208" s="323" t="s">
        <v>514</v>
      </c>
    </row>
    <row r="209" spans="6:7" ht="16" x14ac:dyDescent="0.2">
      <c r="F209" s="321" t="s">
        <v>508</v>
      </c>
      <c r="G209" s="323" t="s">
        <v>515</v>
      </c>
    </row>
    <row r="210" spans="6:7" ht="16" x14ac:dyDescent="0.2">
      <c r="F210" s="321" t="s">
        <v>516</v>
      </c>
      <c r="G210" s="325" t="s">
        <v>517</v>
      </c>
    </row>
    <row r="211" spans="6:7" ht="16" x14ac:dyDescent="0.2">
      <c r="F211" s="321" t="s">
        <v>516</v>
      </c>
      <c r="G211" s="323" t="s">
        <v>518</v>
      </c>
    </row>
    <row r="212" spans="6:7" ht="16" x14ac:dyDescent="0.2">
      <c r="F212" s="321" t="s">
        <v>516</v>
      </c>
      <c r="G212" s="323" t="s">
        <v>519</v>
      </c>
    </row>
    <row r="213" spans="6:7" ht="16" x14ac:dyDescent="0.2">
      <c r="F213" s="321" t="s">
        <v>520</v>
      </c>
      <c r="G213" s="323" t="s">
        <v>521</v>
      </c>
    </row>
    <row r="214" spans="6:7" ht="16" x14ac:dyDescent="0.2">
      <c r="F214" s="321" t="s">
        <v>520</v>
      </c>
      <c r="G214" s="323" t="s">
        <v>522</v>
      </c>
    </row>
    <row r="215" spans="6:7" ht="16" x14ac:dyDescent="0.2">
      <c r="F215" s="321" t="s">
        <v>523</v>
      </c>
      <c r="G215" s="323" t="s">
        <v>524</v>
      </c>
    </row>
    <row r="216" spans="6:7" ht="16" x14ac:dyDescent="0.2">
      <c r="F216" s="321" t="s">
        <v>523</v>
      </c>
      <c r="G216" s="323" t="s">
        <v>525</v>
      </c>
    </row>
    <row r="217" spans="6:7" ht="16" x14ac:dyDescent="0.2">
      <c r="F217" s="321" t="s">
        <v>523</v>
      </c>
      <c r="G217" s="323" t="s">
        <v>526</v>
      </c>
    </row>
    <row r="218" spans="6:7" ht="16" x14ac:dyDescent="0.2">
      <c r="F218" s="321" t="s">
        <v>523</v>
      </c>
      <c r="G218" s="323" t="s">
        <v>527</v>
      </c>
    </row>
    <row r="219" spans="6:7" ht="16" x14ac:dyDescent="0.2">
      <c r="F219" s="321" t="s">
        <v>523</v>
      </c>
      <c r="G219" s="323" t="s">
        <v>528</v>
      </c>
    </row>
    <row r="220" spans="6:7" ht="16" x14ac:dyDescent="0.2">
      <c r="F220" s="321" t="s">
        <v>523</v>
      </c>
      <c r="G220" s="323" t="s">
        <v>529</v>
      </c>
    </row>
    <row r="221" spans="6:7" ht="16" x14ac:dyDescent="0.2">
      <c r="F221" s="321" t="s">
        <v>523</v>
      </c>
      <c r="G221" s="323" t="s">
        <v>530</v>
      </c>
    </row>
    <row r="222" spans="6:7" ht="16" x14ac:dyDescent="0.2">
      <c r="F222" s="321" t="s">
        <v>523</v>
      </c>
      <c r="G222" s="323" t="s">
        <v>531</v>
      </c>
    </row>
    <row r="223" spans="6:7" ht="16" x14ac:dyDescent="0.2">
      <c r="F223" s="321" t="s">
        <v>523</v>
      </c>
      <c r="G223" s="323" t="s">
        <v>532</v>
      </c>
    </row>
    <row r="224" spans="6:7" ht="16" x14ac:dyDescent="0.2">
      <c r="F224" s="321" t="s">
        <v>533</v>
      </c>
      <c r="G224" s="323" t="s">
        <v>534</v>
      </c>
    </row>
    <row r="225" spans="6:7" ht="16" x14ac:dyDescent="0.2">
      <c r="F225" s="321" t="s">
        <v>533</v>
      </c>
      <c r="G225" s="323" t="s">
        <v>535</v>
      </c>
    </row>
    <row r="226" spans="6:7" ht="16" x14ac:dyDescent="0.2">
      <c r="F226" s="321" t="s">
        <v>533</v>
      </c>
      <c r="G226" s="314" t="s">
        <v>536</v>
      </c>
    </row>
    <row r="227" spans="6:7" ht="16" x14ac:dyDescent="0.2">
      <c r="F227" s="321" t="s">
        <v>533</v>
      </c>
      <c r="G227" s="314" t="s">
        <v>537</v>
      </c>
    </row>
    <row r="228" spans="6:7" ht="16" x14ac:dyDescent="0.2">
      <c r="F228" s="321" t="s">
        <v>538</v>
      </c>
      <c r="G228" s="314" t="s">
        <v>539</v>
      </c>
    </row>
    <row r="229" spans="6:7" ht="16" x14ac:dyDescent="0.2">
      <c r="F229" s="321" t="s">
        <v>538</v>
      </c>
      <c r="G229" s="314" t="s">
        <v>540</v>
      </c>
    </row>
    <row r="230" spans="6:7" ht="16" x14ac:dyDescent="0.2">
      <c r="F230" s="321" t="s">
        <v>538</v>
      </c>
      <c r="G230" s="314" t="s">
        <v>541</v>
      </c>
    </row>
    <row r="231" spans="6:7" ht="16" x14ac:dyDescent="0.2">
      <c r="F231" s="321" t="s">
        <v>542</v>
      </c>
      <c r="G231" s="314" t="s">
        <v>543</v>
      </c>
    </row>
    <row r="232" spans="6:7" ht="16" x14ac:dyDescent="0.2">
      <c r="F232" s="321" t="s">
        <v>544</v>
      </c>
      <c r="G232" s="314" t="s">
        <v>545</v>
      </c>
    </row>
    <row r="233" spans="6:7" ht="16" x14ac:dyDescent="0.2">
      <c r="F233" s="321" t="s">
        <v>544</v>
      </c>
      <c r="G233" s="314" t="s">
        <v>546</v>
      </c>
    </row>
    <row r="234" spans="6:7" ht="16" x14ac:dyDescent="0.2">
      <c r="F234" s="321" t="s">
        <v>547</v>
      </c>
      <c r="G234" s="314" t="s">
        <v>548</v>
      </c>
    </row>
    <row r="235" spans="6:7" ht="16" x14ac:dyDescent="0.2">
      <c r="F235" s="321" t="s">
        <v>547</v>
      </c>
      <c r="G235" s="314" t="s">
        <v>549</v>
      </c>
    </row>
    <row r="236" spans="6:7" ht="16" x14ac:dyDescent="0.2">
      <c r="F236" s="321" t="s">
        <v>547</v>
      </c>
      <c r="G236" s="314" t="s">
        <v>550</v>
      </c>
    </row>
    <row r="237" spans="6:7" ht="16" x14ac:dyDescent="0.2">
      <c r="F237" s="321" t="s">
        <v>547</v>
      </c>
      <c r="G237" s="314" t="s">
        <v>551</v>
      </c>
    </row>
    <row r="238" spans="6:7" ht="16" x14ac:dyDescent="0.2">
      <c r="F238" s="321" t="s">
        <v>552</v>
      </c>
      <c r="G238" s="314" t="s">
        <v>553</v>
      </c>
    </row>
    <row r="239" spans="6:7" ht="16" x14ac:dyDescent="0.2">
      <c r="F239" s="321" t="s">
        <v>552</v>
      </c>
      <c r="G239" s="314" t="s">
        <v>554</v>
      </c>
    </row>
    <row r="240" spans="6:7" ht="16" x14ac:dyDescent="0.2">
      <c r="F240" s="321" t="s">
        <v>552</v>
      </c>
      <c r="G240" s="314" t="s">
        <v>555</v>
      </c>
    </row>
    <row r="241" spans="6:7" ht="16" x14ac:dyDescent="0.2">
      <c r="F241" s="321" t="s">
        <v>552</v>
      </c>
      <c r="G241" s="314" t="s">
        <v>556</v>
      </c>
    </row>
    <row r="242" spans="6:7" ht="16" x14ac:dyDescent="0.2">
      <c r="F242" s="321" t="s">
        <v>552</v>
      </c>
      <c r="G242" s="314" t="s">
        <v>557</v>
      </c>
    </row>
    <row r="243" spans="6:7" ht="16" x14ac:dyDescent="0.2">
      <c r="F243" s="321" t="s">
        <v>552</v>
      </c>
      <c r="G243" s="314" t="s">
        <v>558</v>
      </c>
    </row>
    <row r="244" spans="6:7" ht="16" x14ac:dyDescent="0.2">
      <c r="F244" s="321" t="s">
        <v>552</v>
      </c>
      <c r="G244" s="314" t="s">
        <v>559</v>
      </c>
    </row>
    <row r="245" spans="6:7" ht="16" x14ac:dyDescent="0.2">
      <c r="F245" s="321" t="s">
        <v>552</v>
      </c>
      <c r="G245" s="314" t="s">
        <v>560</v>
      </c>
    </row>
    <row r="246" spans="6:7" ht="16" x14ac:dyDescent="0.2">
      <c r="F246" s="321" t="s">
        <v>552</v>
      </c>
      <c r="G246" s="314" t="s">
        <v>561</v>
      </c>
    </row>
    <row r="247" spans="6:7" ht="16" x14ac:dyDescent="0.2">
      <c r="F247" s="321" t="s">
        <v>552</v>
      </c>
      <c r="G247" s="314" t="s">
        <v>562</v>
      </c>
    </row>
    <row r="248" spans="6:7" ht="16" x14ac:dyDescent="0.2">
      <c r="F248" s="321" t="s">
        <v>552</v>
      </c>
      <c r="G248" s="314" t="s">
        <v>563</v>
      </c>
    </row>
    <row r="249" spans="6:7" ht="16" x14ac:dyDescent="0.2">
      <c r="F249" s="321" t="s">
        <v>552</v>
      </c>
      <c r="G249" s="314" t="s">
        <v>564</v>
      </c>
    </row>
    <row r="250" spans="6:7" ht="16" x14ac:dyDescent="0.2">
      <c r="F250" s="321" t="s">
        <v>552</v>
      </c>
      <c r="G250" s="314" t="s">
        <v>565</v>
      </c>
    </row>
    <row r="251" spans="6:7" ht="16" x14ac:dyDescent="0.2">
      <c r="F251" s="321" t="s">
        <v>552</v>
      </c>
      <c r="G251" s="314" t="s">
        <v>566</v>
      </c>
    </row>
    <row r="252" spans="6:7" ht="16" x14ac:dyDescent="0.2">
      <c r="F252" s="321" t="s">
        <v>552</v>
      </c>
      <c r="G252" s="314" t="s">
        <v>567</v>
      </c>
    </row>
    <row r="253" spans="6:7" ht="16" x14ac:dyDescent="0.2">
      <c r="F253" s="321" t="s">
        <v>552</v>
      </c>
      <c r="G253" s="314" t="s">
        <v>568</v>
      </c>
    </row>
    <row r="254" spans="6:7" ht="16" x14ac:dyDescent="0.2">
      <c r="F254" s="321" t="s">
        <v>569</v>
      </c>
      <c r="G254" s="314" t="s">
        <v>570</v>
      </c>
    </row>
    <row r="255" spans="6:7" ht="16" x14ac:dyDescent="0.2">
      <c r="F255" s="321" t="s">
        <v>569</v>
      </c>
      <c r="G255" s="314" t="s">
        <v>571</v>
      </c>
    </row>
    <row r="256" spans="6:7" ht="16" x14ac:dyDescent="0.2">
      <c r="F256" s="321" t="s">
        <v>214</v>
      </c>
      <c r="G256" s="314" t="s">
        <v>215</v>
      </c>
    </row>
    <row r="257" spans="6:7" ht="16" x14ac:dyDescent="0.2">
      <c r="F257" s="321" t="s">
        <v>760</v>
      </c>
      <c r="G257" s="314" t="s">
        <v>226</v>
      </c>
    </row>
    <row r="258" spans="6:7" ht="16" x14ac:dyDescent="0.2">
      <c r="F258" s="321" t="s">
        <v>760</v>
      </c>
      <c r="G258" s="314" t="s">
        <v>227</v>
      </c>
    </row>
    <row r="259" spans="6:7" ht="16" x14ac:dyDescent="0.2">
      <c r="F259" s="321" t="s">
        <v>760</v>
      </c>
      <c r="G259" s="314" t="s">
        <v>228</v>
      </c>
    </row>
    <row r="260" spans="6:7" ht="16" x14ac:dyDescent="0.2">
      <c r="F260" s="321" t="s">
        <v>263</v>
      </c>
      <c r="G260" s="314" t="s">
        <v>264</v>
      </c>
    </row>
    <row r="261" spans="6:7" ht="16" x14ac:dyDescent="0.2">
      <c r="F261" s="321" t="s">
        <v>263</v>
      </c>
      <c r="G261" s="314" t="s">
        <v>265</v>
      </c>
    </row>
    <row r="262" spans="6:7" ht="16" x14ac:dyDescent="0.2">
      <c r="F262" s="321" t="s">
        <v>263</v>
      </c>
      <c r="G262" s="314" t="s">
        <v>266</v>
      </c>
    </row>
    <row r="263" spans="6:7" ht="16" x14ac:dyDescent="0.2">
      <c r="F263" s="321" t="s">
        <v>263</v>
      </c>
      <c r="G263" s="314" t="s">
        <v>267</v>
      </c>
    </row>
    <row r="264" spans="6:7" ht="16" x14ac:dyDescent="0.2">
      <c r="F264" s="321" t="s">
        <v>263</v>
      </c>
      <c r="G264" s="314" t="s">
        <v>268</v>
      </c>
    </row>
    <row r="265" spans="6:7" ht="16" x14ac:dyDescent="0.2">
      <c r="F265" s="321" t="s">
        <v>273</v>
      </c>
      <c r="G265" s="314" t="s">
        <v>274</v>
      </c>
    </row>
    <row r="266" spans="6:7" ht="16" x14ac:dyDescent="0.2">
      <c r="F266" s="321" t="s">
        <v>273</v>
      </c>
      <c r="G266" s="314" t="s">
        <v>275</v>
      </c>
    </row>
    <row r="267" spans="6:7" ht="16" x14ac:dyDescent="0.2">
      <c r="F267" s="321" t="s">
        <v>273</v>
      </c>
      <c r="G267" s="314" t="s">
        <v>276</v>
      </c>
    </row>
    <row r="268" spans="6:7" ht="16" x14ac:dyDescent="0.2">
      <c r="F268" s="321" t="s">
        <v>273</v>
      </c>
      <c r="G268" s="314" t="s">
        <v>277</v>
      </c>
    </row>
    <row r="269" spans="6:7" ht="16" x14ac:dyDescent="0.2">
      <c r="F269" s="321" t="s">
        <v>273</v>
      </c>
      <c r="G269" s="314" t="s">
        <v>278</v>
      </c>
    </row>
    <row r="270" spans="6:7" ht="16" x14ac:dyDescent="0.2">
      <c r="F270" s="321" t="s">
        <v>273</v>
      </c>
      <c r="G270" s="314" t="s">
        <v>279</v>
      </c>
    </row>
    <row r="271" spans="6:7" ht="16" x14ac:dyDescent="0.2">
      <c r="F271" s="321" t="s">
        <v>273</v>
      </c>
      <c r="G271" s="314" t="s">
        <v>280</v>
      </c>
    </row>
    <row r="272" spans="6:7" ht="16" x14ac:dyDescent="0.2">
      <c r="F272" s="321" t="s">
        <v>273</v>
      </c>
      <c r="G272" s="314" t="s">
        <v>281</v>
      </c>
    </row>
    <row r="273" spans="6:7" ht="16" x14ac:dyDescent="0.2">
      <c r="F273" s="321" t="s">
        <v>273</v>
      </c>
      <c r="G273" s="314" t="s">
        <v>282</v>
      </c>
    </row>
    <row r="274" spans="6:7" ht="16" x14ac:dyDescent="0.2">
      <c r="F274" s="321" t="s">
        <v>273</v>
      </c>
      <c r="G274" s="314" t="s">
        <v>283</v>
      </c>
    </row>
    <row r="275" spans="6:7" ht="16" x14ac:dyDescent="0.2">
      <c r="F275" s="321" t="s">
        <v>302</v>
      </c>
      <c r="G275" s="314" t="s">
        <v>303</v>
      </c>
    </row>
    <row r="276" spans="6:7" ht="16" x14ac:dyDescent="0.2">
      <c r="F276" s="321" t="s">
        <v>302</v>
      </c>
      <c r="G276" s="314" t="s">
        <v>304</v>
      </c>
    </row>
    <row r="277" spans="6:7" ht="16" x14ac:dyDescent="0.2">
      <c r="F277" s="321" t="s">
        <v>302</v>
      </c>
      <c r="G277" s="314" t="s">
        <v>305</v>
      </c>
    </row>
    <row r="278" spans="6:7" ht="16" x14ac:dyDescent="0.2">
      <c r="F278" s="321" t="s">
        <v>328</v>
      </c>
      <c r="G278" s="314" t="s">
        <v>329</v>
      </c>
    </row>
    <row r="279" spans="6:7" ht="16" x14ac:dyDescent="0.2">
      <c r="F279" s="321" t="s">
        <v>328</v>
      </c>
      <c r="G279" s="314" t="s">
        <v>330</v>
      </c>
    </row>
    <row r="280" spans="6:7" ht="16" x14ac:dyDescent="0.2">
      <c r="F280" s="321" t="s">
        <v>358</v>
      </c>
      <c r="G280" s="314" t="s">
        <v>359</v>
      </c>
    </row>
    <row r="281" spans="6:7" ht="16" x14ac:dyDescent="0.2">
      <c r="F281" s="321" t="s">
        <v>362</v>
      </c>
      <c r="G281" s="314" t="s">
        <v>363</v>
      </c>
    </row>
    <row r="282" spans="6:7" ht="16" x14ac:dyDescent="0.2">
      <c r="F282" s="321" t="s">
        <v>388</v>
      </c>
      <c r="G282" s="314" t="s">
        <v>389</v>
      </c>
    </row>
    <row r="283" spans="6:7" ht="16" x14ac:dyDescent="0.2">
      <c r="F283" s="321" t="s">
        <v>388</v>
      </c>
      <c r="G283" s="314" t="s">
        <v>390</v>
      </c>
    </row>
    <row r="284" spans="6:7" ht="16" x14ac:dyDescent="0.2">
      <c r="F284" s="321" t="s">
        <v>388</v>
      </c>
      <c r="G284" s="314" t="s">
        <v>391</v>
      </c>
    </row>
    <row r="285" spans="6:7" ht="16" x14ac:dyDescent="0.2">
      <c r="F285" s="321" t="s">
        <v>388</v>
      </c>
      <c r="G285" s="314" t="s">
        <v>392</v>
      </c>
    </row>
    <row r="286" spans="6:7" ht="16" x14ac:dyDescent="0.2">
      <c r="F286" s="321" t="s">
        <v>388</v>
      </c>
      <c r="G286" s="314" t="s">
        <v>393</v>
      </c>
    </row>
    <row r="287" spans="6:7" ht="16" x14ac:dyDescent="0.2">
      <c r="F287" s="321" t="s">
        <v>388</v>
      </c>
      <c r="G287" s="314" t="s">
        <v>394</v>
      </c>
    </row>
    <row r="288" spans="6:7" ht="16" x14ac:dyDescent="0.2">
      <c r="F288" s="321" t="s">
        <v>388</v>
      </c>
      <c r="G288" s="314" t="s">
        <v>395</v>
      </c>
    </row>
    <row r="289" spans="6:7" ht="16" x14ac:dyDescent="0.2">
      <c r="F289" s="321" t="s">
        <v>409</v>
      </c>
      <c r="G289" s="314" t="s">
        <v>410</v>
      </c>
    </row>
    <row r="290" spans="6:7" ht="16" x14ac:dyDescent="0.2">
      <c r="F290" s="321" t="s">
        <v>409</v>
      </c>
      <c r="G290" s="314" t="s">
        <v>411</v>
      </c>
    </row>
    <row r="291" spans="6:7" ht="16" x14ac:dyDescent="0.2">
      <c r="F291" s="321" t="s">
        <v>409</v>
      </c>
      <c r="G291" s="314" t="s">
        <v>412</v>
      </c>
    </row>
    <row r="292" spans="6:7" ht="16" x14ac:dyDescent="0.2">
      <c r="F292" s="321" t="s">
        <v>409</v>
      </c>
      <c r="G292" s="314" t="s">
        <v>413</v>
      </c>
    </row>
    <row r="293" spans="6:7" ht="16" x14ac:dyDescent="0.2">
      <c r="F293" s="321" t="s">
        <v>409</v>
      </c>
      <c r="G293" s="314" t="s">
        <v>414</v>
      </c>
    </row>
    <row r="294" spans="6:7" ht="16" x14ac:dyDescent="0.2">
      <c r="F294" s="321" t="s">
        <v>409</v>
      </c>
      <c r="G294" s="314" t="s">
        <v>415</v>
      </c>
    </row>
    <row r="295" spans="6:7" ht="16" x14ac:dyDescent="0.2">
      <c r="F295" s="321" t="s">
        <v>409</v>
      </c>
      <c r="G295" s="314" t="s">
        <v>416</v>
      </c>
    </row>
    <row r="296" spans="6:7" ht="16" x14ac:dyDescent="0.2">
      <c r="F296" s="321" t="s">
        <v>409</v>
      </c>
      <c r="G296" s="314" t="s">
        <v>417</v>
      </c>
    </row>
    <row r="297" spans="6:7" ht="16" x14ac:dyDescent="0.2">
      <c r="F297" s="321" t="s">
        <v>409</v>
      </c>
      <c r="G297" s="314" t="s">
        <v>418</v>
      </c>
    </row>
    <row r="298" spans="6:7" ht="16" x14ac:dyDescent="0.2">
      <c r="F298" s="321" t="s">
        <v>409</v>
      </c>
      <c r="G298" s="314" t="s">
        <v>419</v>
      </c>
    </row>
    <row r="299" spans="6:7" ht="16" x14ac:dyDescent="0.2">
      <c r="F299" s="321" t="s">
        <v>409</v>
      </c>
      <c r="G299" s="314" t="s">
        <v>420</v>
      </c>
    </row>
    <row r="300" spans="6:7" ht="16" x14ac:dyDescent="0.2">
      <c r="F300" s="321" t="s">
        <v>484</v>
      </c>
      <c r="G300" s="314" t="s">
        <v>485</v>
      </c>
    </row>
    <row r="301" spans="6:7" ht="16" x14ac:dyDescent="0.2">
      <c r="F301" s="321" t="s">
        <v>486</v>
      </c>
      <c r="G301" s="314" t="s">
        <v>487</v>
      </c>
    </row>
    <row r="302" spans="6:7" ht="16" x14ac:dyDescent="0.2">
      <c r="F302" s="321" t="s">
        <v>703</v>
      </c>
      <c r="G302" s="314" t="s">
        <v>704</v>
      </c>
    </row>
    <row r="303" spans="6:7" ht="16" x14ac:dyDescent="0.2">
      <c r="F303" s="321" t="s">
        <v>703</v>
      </c>
      <c r="G303" s="314" t="s">
        <v>705</v>
      </c>
    </row>
    <row r="304" spans="6:7" ht="16" x14ac:dyDescent="0.2">
      <c r="F304" s="321" t="s">
        <v>703</v>
      </c>
      <c r="G304" s="314" t="s">
        <v>706</v>
      </c>
    </row>
    <row r="305" spans="6:7" ht="16" x14ac:dyDescent="0.2">
      <c r="F305" s="321" t="s">
        <v>703</v>
      </c>
      <c r="G305" s="314" t="s">
        <v>707</v>
      </c>
    </row>
    <row r="306" spans="6:7" ht="16" x14ac:dyDescent="0.2">
      <c r="F306" s="321" t="s">
        <v>703</v>
      </c>
      <c r="G306" s="314" t="s">
        <v>708</v>
      </c>
    </row>
    <row r="307" spans="6:7" ht="16" x14ac:dyDescent="0.2">
      <c r="F307" s="321" t="s">
        <v>703</v>
      </c>
      <c r="G307" s="314" t="s">
        <v>709</v>
      </c>
    </row>
    <row r="308" spans="6:7" ht="16" x14ac:dyDescent="0.2">
      <c r="F308" s="321" t="s">
        <v>703</v>
      </c>
      <c r="G308" s="314" t="s">
        <v>710</v>
      </c>
    </row>
    <row r="309" spans="6:7" ht="16" x14ac:dyDescent="0.2">
      <c r="F309" s="321" t="s">
        <v>703</v>
      </c>
      <c r="G309" s="314" t="s">
        <v>711</v>
      </c>
    </row>
    <row r="310" spans="6:7" ht="16" x14ac:dyDescent="0.2">
      <c r="F310" s="321" t="s">
        <v>703</v>
      </c>
      <c r="G310" s="314" t="s">
        <v>712</v>
      </c>
    </row>
    <row r="311" spans="6:7" ht="16" x14ac:dyDescent="0.2">
      <c r="F311" s="321" t="s">
        <v>703</v>
      </c>
      <c r="G311" s="314" t="s">
        <v>713</v>
      </c>
    </row>
    <row r="312" spans="6:7" ht="16" x14ac:dyDescent="0.2">
      <c r="F312" s="321" t="s">
        <v>703</v>
      </c>
      <c r="G312" s="314" t="s">
        <v>714</v>
      </c>
    </row>
    <row r="313" spans="6:7" ht="16" x14ac:dyDescent="0.2">
      <c r="F313" s="321" t="s">
        <v>703</v>
      </c>
      <c r="G313" s="314" t="s">
        <v>715</v>
      </c>
    </row>
    <row r="314" spans="6:7" ht="16" x14ac:dyDescent="0.2">
      <c r="F314" s="321" t="s">
        <v>703</v>
      </c>
      <c r="G314" s="314" t="s">
        <v>716</v>
      </c>
    </row>
    <row r="315" spans="6:7" ht="16" x14ac:dyDescent="0.2">
      <c r="F315" s="321" t="s">
        <v>703</v>
      </c>
      <c r="G315" s="314" t="s">
        <v>717</v>
      </c>
    </row>
    <row r="316" spans="6:7" ht="16" x14ac:dyDescent="0.2">
      <c r="F316" s="321" t="s">
        <v>703</v>
      </c>
      <c r="G316" s="314" t="s">
        <v>718</v>
      </c>
    </row>
    <row r="317" spans="6:7" ht="16" x14ac:dyDescent="0.2">
      <c r="F317" s="321" t="s">
        <v>703</v>
      </c>
      <c r="G317" s="314" t="s">
        <v>719</v>
      </c>
    </row>
    <row r="318" spans="6:7" ht="16" x14ac:dyDescent="0.2">
      <c r="F318" s="321" t="s">
        <v>703</v>
      </c>
      <c r="G318" s="314" t="s">
        <v>720</v>
      </c>
    </row>
    <row r="319" spans="6:7" ht="16" x14ac:dyDescent="0.2">
      <c r="F319" s="321" t="s">
        <v>703</v>
      </c>
      <c r="G319" s="314" t="s">
        <v>721</v>
      </c>
    </row>
    <row r="320" spans="6:7" ht="16" x14ac:dyDescent="0.2">
      <c r="F320" s="321" t="s">
        <v>703</v>
      </c>
      <c r="G320" s="314" t="s">
        <v>722</v>
      </c>
    </row>
    <row r="321" spans="6:7" ht="16" x14ac:dyDescent="0.2">
      <c r="F321" s="321" t="s">
        <v>703</v>
      </c>
      <c r="G321" s="314" t="s">
        <v>723</v>
      </c>
    </row>
    <row r="322" spans="6:7" ht="16" x14ac:dyDescent="0.2">
      <c r="F322" s="321" t="s">
        <v>703</v>
      </c>
      <c r="G322" s="314" t="s">
        <v>724</v>
      </c>
    </row>
    <row r="323" spans="6:7" ht="16" x14ac:dyDescent="0.2">
      <c r="F323" s="321" t="s">
        <v>703</v>
      </c>
      <c r="G323" s="314" t="s">
        <v>725</v>
      </c>
    </row>
    <row r="324" spans="6:7" ht="16" x14ac:dyDescent="0.2">
      <c r="F324" s="321" t="s">
        <v>703</v>
      </c>
      <c r="G324" s="314" t="s">
        <v>726</v>
      </c>
    </row>
    <row r="325" spans="6:7" ht="16" x14ac:dyDescent="0.2">
      <c r="F325" s="321" t="s">
        <v>703</v>
      </c>
      <c r="G325" s="314" t="s">
        <v>727</v>
      </c>
    </row>
    <row r="326" spans="6:7" ht="16" x14ac:dyDescent="0.2">
      <c r="F326" s="321" t="s">
        <v>703</v>
      </c>
      <c r="G326" s="314" t="s">
        <v>728</v>
      </c>
    </row>
    <row r="327" spans="6:7" ht="16" x14ac:dyDescent="0.2">
      <c r="F327" s="321" t="s">
        <v>703</v>
      </c>
      <c r="G327" s="314" t="s">
        <v>729</v>
      </c>
    </row>
    <row r="328" spans="6:7" ht="16" x14ac:dyDescent="0.2">
      <c r="F328" s="321" t="s">
        <v>703</v>
      </c>
      <c r="G328" s="314" t="s">
        <v>730</v>
      </c>
    </row>
    <row r="329" spans="6:7" ht="16" x14ac:dyDescent="0.2">
      <c r="F329" s="321" t="s">
        <v>703</v>
      </c>
      <c r="G329" s="314" t="s">
        <v>731</v>
      </c>
    </row>
    <row r="330" spans="6:7" ht="16" x14ac:dyDescent="0.2">
      <c r="F330" s="321" t="s">
        <v>703</v>
      </c>
      <c r="G330" s="314" t="s">
        <v>732</v>
      </c>
    </row>
    <row r="331" spans="6:7" ht="16" x14ac:dyDescent="0.2">
      <c r="F331" s="321" t="s">
        <v>703</v>
      </c>
      <c r="G331" s="314" t="s">
        <v>733</v>
      </c>
    </row>
    <row r="332" spans="6:7" ht="16" x14ac:dyDescent="0.2">
      <c r="F332" s="321" t="s">
        <v>703</v>
      </c>
      <c r="G332" s="314" t="s">
        <v>734</v>
      </c>
    </row>
    <row r="333" spans="6:7" ht="16" x14ac:dyDescent="0.2">
      <c r="F333" s="321" t="s">
        <v>703</v>
      </c>
      <c r="G333" s="314" t="s">
        <v>735</v>
      </c>
    </row>
    <row r="334" spans="6:7" ht="16" x14ac:dyDescent="0.2">
      <c r="F334" s="321" t="s">
        <v>703</v>
      </c>
      <c r="G334" s="314" t="s">
        <v>736</v>
      </c>
    </row>
    <row r="335" spans="6:7" ht="16" x14ac:dyDescent="0.2">
      <c r="F335" s="321" t="s">
        <v>703</v>
      </c>
      <c r="G335" s="314" t="s">
        <v>737</v>
      </c>
    </row>
    <row r="336" spans="6:7" ht="16" x14ac:dyDescent="0.2">
      <c r="F336" s="321" t="s">
        <v>703</v>
      </c>
      <c r="G336" s="314" t="s">
        <v>738</v>
      </c>
    </row>
    <row r="337" spans="6:7" ht="16" x14ac:dyDescent="0.2">
      <c r="F337" s="321" t="s">
        <v>703</v>
      </c>
      <c r="G337" s="314" t="s">
        <v>739</v>
      </c>
    </row>
    <row r="338" spans="6:7" ht="16" x14ac:dyDescent="0.2">
      <c r="F338" s="321" t="s">
        <v>703</v>
      </c>
      <c r="G338" s="314" t="s">
        <v>740</v>
      </c>
    </row>
    <row r="339" spans="6:7" ht="16" x14ac:dyDescent="0.2">
      <c r="F339" s="321" t="s">
        <v>703</v>
      </c>
      <c r="G339" s="314" t="s">
        <v>741</v>
      </c>
    </row>
    <row r="340" spans="6:7" ht="16" x14ac:dyDescent="0.2">
      <c r="F340" s="321" t="s">
        <v>703</v>
      </c>
      <c r="G340" s="314" t="s">
        <v>742</v>
      </c>
    </row>
    <row r="341" spans="6:7" ht="16" x14ac:dyDescent="0.2">
      <c r="F341" s="321" t="s">
        <v>703</v>
      </c>
      <c r="G341" s="314" t="s">
        <v>743</v>
      </c>
    </row>
    <row r="342" spans="6:7" ht="16" x14ac:dyDescent="0.2">
      <c r="F342" s="321" t="s">
        <v>703</v>
      </c>
      <c r="G342" s="314" t="s">
        <v>744</v>
      </c>
    </row>
    <row r="343" spans="6:7" ht="16" x14ac:dyDescent="0.2">
      <c r="F343" s="321" t="s">
        <v>703</v>
      </c>
      <c r="G343" s="314" t="s">
        <v>745</v>
      </c>
    </row>
    <row r="344" spans="6:7" ht="16" x14ac:dyDescent="0.2">
      <c r="F344" s="321" t="s">
        <v>703</v>
      </c>
      <c r="G344" s="314" t="s">
        <v>746</v>
      </c>
    </row>
    <row r="345" spans="6:7" ht="16" x14ac:dyDescent="0.2">
      <c r="F345" s="321" t="s">
        <v>703</v>
      </c>
      <c r="G345" s="314" t="s">
        <v>747</v>
      </c>
    </row>
    <row r="346" spans="6:7" ht="16" x14ac:dyDescent="0.2">
      <c r="F346" s="321" t="s">
        <v>703</v>
      </c>
      <c r="G346" s="314" t="s">
        <v>748</v>
      </c>
    </row>
    <row r="347" spans="6:7" ht="16" x14ac:dyDescent="0.2">
      <c r="F347" s="321" t="s">
        <v>703</v>
      </c>
      <c r="G347" s="314" t="s">
        <v>749</v>
      </c>
    </row>
    <row r="348" spans="6:7" ht="16" x14ac:dyDescent="0.2">
      <c r="F348" s="321" t="s">
        <v>703</v>
      </c>
      <c r="G348" s="314" t="s">
        <v>750</v>
      </c>
    </row>
    <row r="349" spans="6:7" ht="16" x14ac:dyDescent="0.2">
      <c r="F349" s="321" t="s">
        <v>703</v>
      </c>
      <c r="G349" s="314" t="s">
        <v>751</v>
      </c>
    </row>
    <row r="350" spans="6:7" ht="16" x14ac:dyDescent="0.2">
      <c r="F350" s="321" t="s">
        <v>703</v>
      </c>
      <c r="G350" s="314" t="s">
        <v>752</v>
      </c>
    </row>
    <row r="351" spans="6:7" ht="16" x14ac:dyDescent="0.2">
      <c r="F351" s="321" t="s">
        <v>703</v>
      </c>
      <c r="G351" s="314" t="s">
        <v>753</v>
      </c>
    </row>
    <row r="352" spans="6:7" ht="16" x14ac:dyDescent="0.2">
      <c r="F352" s="321" t="s">
        <v>607</v>
      </c>
      <c r="G352" s="314" t="s">
        <v>608</v>
      </c>
    </row>
    <row r="353" spans="6:7" ht="16" x14ac:dyDescent="0.2">
      <c r="F353" s="321" t="s">
        <v>620</v>
      </c>
      <c r="G353" s="314" t="s">
        <v>621</v>
      </c>
    </row>
    <row r="354" spans="6:7" ht="16" x14ac:dyDescent="0.2">
      <c r="F354" s="321" t="s">
        <v>620</v>
      </c>
      <c r="G354" s="314" t="s">
        <v>622</v>
      </c>
    </row>
    <row r="355" spans="6:7" ht="16" x14ac:dyDescent="0.2">
      <c r="F355" s="321" t="s">
        <v>620</v>
      </c>
      <c r="G355" s="314" t="s">
        <v>623</v>
      </c>
    </row>
    <row r="356" spans="6:7" ht="16" x14ac:dyDescent="0.2">
      <c r="F356" s="321" t="s">
        <v>634</v>
      </c>
      <c r="G356" s="314" t="s">
        <v>635</v>
      </c>
    </row>
    <row r="357" spans="6:7" ht="16" x14ac:dyDescent="0.2">
      <c r="F357" s="321" t="s">
        <v>686</v>
      </c>
      <c r="G357" s="314" t="s">
        <v>687</v>
      </c>
    </row>
    <row r="358" spans="6:7" ht="16" x14ac:dyDescent="0.2">
      <c r="F358" s="321" t="s">
        <v>686</v>
      </c>
      <c r="G358" s="314" t="s">
        <v>688</v>
      </c>
    </row>
    <row r="359" spans="6:7" ht="16" x14ac:dyDescent="0.2">
      <c r="F359" s="321" t="s">
        <v>572</v>
      </c>
      <c r="G359" s="314" t="s">
        <v>573</v>
      </c>
    </row>
    <row r="360" spans="6:7" ht="16" x14ac:dyDescent="0.2">
      <c r="F360" s="321" t="s">
        <v>572</v>
      </c>
      <c r="G360" s="314" t="s">
        <v>574</v>
      </c>
    </row>
    <row r="361" spans="6:7" ht="16" x14ac:dyDescent="0.2">
      <c r="F361" s="321" t="s">
        <v>572</v>
      </c>
      <c r="G361" s="314" t="s">
        <v>575</v>
      </c>
    </row>
    <row r="362" spans="6:7" ht="16" x14ac:dyDescent="0.2">
      <c r="F362" s="321" t="s">
        <v>576</v>
      </c>
      <c r="G362" s="314" t="s">
        <v>577</v>
      </c>
    </row>
    <row r="363" spans="6:7" ht="16" x14ac:dyDescent="0.2">
      <c r="F363" s="321" t="s">
        <v>578</v>
      </c>
      <c r="G363" s="314" t="s">
        <v>579</v>
      </c>
    </row>
    <row r="364" spans="6:7" ht="16" x14ac:dyDescent="0.2">
      <c r="F364" s="321" t="s">
        <v>471</v>
      </c>
      <c r="G364" s="314" t="s">
        <v>472</v>
      </c>
    </row>
    <row r="365" spans="6:7" ht="16" x14ac:dyDescent="0.2">
      <c r="F365" s="321" t="s">
        <v>580</v>
      </c>
      <c r="G365" s="314" t="s">
        <v>581</v>
      </c>
    </row>
    <row r="366" spans="6:7" ht="16" x14ac:dyDescent="0.2">
      <c r="F366" s="321" t="s">
        <v>580</v>
      </c>
      <c r="G366" s="321" t="s">
        <v>582</v>
      </c>
    </row>
    <row r="367" spans="6:7" ht="16" x14ac:dyDescent="0.2">
      <c r="F367" s="321" t="s">
        <v>580</v>
      </c>
      <c r="G367" s="314" t="s">
        <v>583</v>
      </c>
    </row>
    <row r="368" spans="6:7" ht="16" x14ac:dyDescent="0.2">
      <c r="F368" s="321" t="s">
        <v>584</v>
      </c>
      <c r="G368" s="314" t="s">
        <v>585</v>
      </c>
    </row>
    <row r="369" spans="6:7" ht="16" x14ac:dyDescent="0.2">
      <c r="F369" s="321" t="s">
        <v>584</v>
      </c>
      <c r="G369" s="314" t="s">
        <v>586</v>
      </c>
    </row>
    <row r="370" spans="6:7" ht="16" x14ac:dyDescent="0.2">
      <c r="F370" s="321" t="s">
        <v>584</v>
      </c>
      <c r="G370" s="314" t="s">
        <v>587</v>
      </c>
    </row>
    <row r="371" spans="6:7" ht="16" x14ac:dyDescent="0.2">
      <c r="F371" s="321" t="s">
        <v>584</v>
      </c>
      <c r="G371" s="314" t="s">
        <v>588</v>
      </c>
    </row>
    <row r="372" spans="6:7" ht="16" x14ac:dyDescent="0.2">
      <c r="F372" s="321" t="s">
        <v>584</v>
      </c>
      <c r="G372" s="314" t="s">
        <v>589</v>
      </c>
    </row>
    <row r="373" spans="6:7" ht="16" x14ac:dyDescent="0.2">
      <c r="F373" s="321" t="s">
        <v>584</v>
      </c>
      <c r="G373" s="314" t="s">
        <v>590</v>
      </c>
    </row>
    <row r="374" spans="6:7" ht="16" x14ac:dyDescent="0.2">
      <c r="F374" s="321" t="s">
        <v>584</v>
      </c>
      <c r="G374" s="314" t="s">
        <v>591</v>
      </c>
    </row>
    <row r="375" spans="6:7" ht="16" x14ac:dyDescent="0.2">
      <c r="F375" s="321" t="s">
        <v>584</v>
      </c>
      <c r="G375" s="314" t="s">
        <v>592</v>
      </c>
    </row>
    <row r="376" spans="6:7" ht="16" x14ac:dyDescent="0.2">
      <c r="F376" s="321" t="s">
        <v>584</v>
      </c>
      <c r="G376" s="314" t="s">
        <v>593</v>
      </c>
    </row>
    <row r="377" spans="6:7" ht="16" x14ac:dyDescent="0.2">
      <c r="F377" s="321" t="s">
        <v>584</v>
      </c>
      <c r="G377" s="314" t="s">
        <v>594</v>
      </c>
    </row>
    <row r="378" spans="6:7" ht="16" x14ac:dyDescent="0.2">
      <c r="F378" s="321" t="s">
        <v>584</v>
      </c>
      <c r="G378" s="314" t="s">
        <v>595</v>
      </c>
    </row>
    <row r="379" spans="6:7" ht="16" x14ac:dyDescent="0.2">
      <c r="F379" s="321" t="s">
        <v>584</v>
      </c>
      <c r="G379" s="314" t="s">
        <v>596</v>
      </c>
    </row>
    <row r="380" spans="6:7" ht="16" x14ac:dyDescent="0.2">
      <c r="F380" s="321" t="s">
        <v>584</v>
      </c>
      <c r="G380" s="314" t="s">
        <v>597</v>
      </c>
    </row>
    <row r="381" spans="6:7" ht="16" x14ac:dyDescent="0.2">
      <c r="F381" s="321" t="s">
        <v>584</v>
      </c>
      <c r="G381" s="314" t="s">
        <v>598</v>
      </c>
    </row>
    <row r="382" spans="6:7" ht="16" x14ac:dyDescent="0.2">
      <c r="F382" s="321" t="s">
        <v>584</v>
      </c>
      <c r="G382" s="314" t="s">
        <v>599</v>
      </c>
    </row>
    <row r="383" spans="6:7" ht="16" x14ac:dyDescent="0.2">
      <c r="F383" s="321" t="s">
        <v>600</v>
      </c>
      <c r="G383" s="314" t="s">
        <v>601</v>
      </c>
    </row>
    <row r="384" spans="6:7" ht="16" x14ac:dyDescent="0.2">
      <c r="F384" s="321" t="s">
        <v>600</v>
      </c>
      <c r="G384" s="314" t="s">
        <v>602</v>
      </c>
    </row>
    <row r="385" spans="6:7" ht="16" x14ac:dyDescent="0.2">
      <c r="F385" s="321" t="s">
        <v>600</v>
      </c>
      <c r="G385" s="314" t="s">
        <v>603</v>
      </c>
    </row>
    <row r="386" spans="6:7" ht="16" x14ac:dyDescent="0.2">
      <c r="F386" s="321" t="s">
        <v>600</v>
      </c>
      <c r="G386" s="314" t="s">
        <v>604</v>
      </c>
    </row>
    <row r="387" spans="6:7" ht="16" x14ac:dyDescent="0.2">
      <c r="F387" s="321" t="s">
        <v>600</v>
      </c>
      <c r="G387" s="314" t="s">
        <v>605</v>
      </c>
    </row>
    <row r="388" spans="6:7" ht="16" x14ac:dyDescent="0.2">
      <c r="F388" s="321" t="s">
        <v>600</v>
      </c>
      <c r="G388" s="314" t="s">
        <v>606</v>
      </c>
    </row>
    <row r="389" spans="6:7" ht="16" x14ac:dyDescent="0.2">
      <c r="F389" s="321" t="s">
        <v>609</v>
      </c>
      <c r="G389" s="314" t="s">
        <v>610</v>
      </c>
    </row>
    <row r="390" spans="6:7" ht="16" x14ac:dyDescent="0.2">
      <c r="F390" s="321" t="s">
        <v>609</v>
      </c>
      <c r="G390" s="314" t="s">
        <v>611</v>
      </c>
    </row>
    <row r="391" spans="6:7" ht="16" x14ac:dyDescent="0.2">
      <c r="F391" s="321" t="s">
        <v>612</v>
      </c>
      <c r="G391" s="314" t="s">
        <v>613</v>
      </c>
    </row>
    <row r="392" spans="6:7" ht="16" x14ac:dyDescent="0.2">
      <c r="F392" s="321" t="s">
        <v>612</v>
      </c>
      <c r="G392" s="314" t="s">
        <v>614</v>
      </c>
    </row>
    <row r="393" spans="6:7" ht="16" x14ac:dyDescent="0.2">
      <c r="F393" s="321" t="s">
        <v>612</v>
      </c>
      <c r="G393" s="314" t="s">
        <v>615</v>
      </c>
    </row>
    <row r="394" spans="6:7" ht="16" x14ac:dyDescent="0.2">
      <c r="F394" s="321" t="s">
        <v>612</v>
      </c>
      <c r="G394" s="314" t="s">
        <v>616</v>
      </c>
    </row>
    <row r="395" spans="6:7" ht="16" x14ac:dyDescent="0.2">
      <c r="F395" s="321" t="s">
        <v>612</v>
      </c>
      <c r="G395" s="314" t="s">
        <v>617</v>
      </c>
    </row>
    <row r="396" spans="6:7" ht="16" x14ac:dyDescent="0.2">
      <c r="F396" s="321" t="s">
        <v>618</v>
      </c>
      <c r="G396" s="314" t="s">
        <v>619</v>
      </c>
    </row>
    <row r="397" spans="6:7" ht="16" x14ac:dyDescent="0.2">
      <c r="F397" s="321" t="s">
        <v>624</v>
      </c>
      <c r="G397" s="314" t="s">
        <v>625</v>
      </c>
    </row>
    <row r="398" spans="6:7" ht="16" x14ac:dyDescent="0.2">
      <c r="F398" s="321" t="s">
        <v>624</v>
      </c>
      <c r="G398" s="314" t="s">
        <v>626</v>
      </c>
    </row>
    <row r="399" spans="6:7" ht="16" x14ac:dyDescent="0.2">
      <c r="F399" s="321" t="s">
        <v>624</v>
      </c>
      <c r="G399" s="314" t="s">
        <v>627</v>
      </c>
    </row>
    <row r="400" spans="6:7" ht="16" x14ac:dyDescent="0.2">
      <c r="F400" s="321" t="s">
        <v>628</v>
      </c>
      <c r="G400" s="314" t="s">
        <v>629</v>
      </c>
    </row>
    <row r="401" spans="6:7" ht="16" x14ac:dyDescent="0.2">
      <c r="F401" s="321" t="s">
        <v>628</v>
      </c>
      <c r="G401" s="314" t="s">
        <v>630</v>
      </c>
    </row>
    <row r="402" spans="6:7" ht="16" x14ac:dyDescent="0.2">
      <c r="F402" s="321" t="s">
        <v>628</v>
      </c>
      <c r="G402" s="314" t="s">
        <v>631</v>
      </c>
    </row>
    <row r="403" spans="6:7" ht="16" x14ac:dyDescent="0.2">
      <c r="F403" s="321" t="s">
        <v>628</v>
      </c>
      <c r="G403" s="314" t="s">
        <v>632</v>
      </c>
    </row>
    <row r="404" spans="6:7" ht="16" x14ac:dyDescent="0.2">
      <c r="F404" s="321" t="s">
        <v>628</v>
      </c>
      <c r="G404" s="314" t="s">
        <v>633</v>
      </c>
    </row>
    <row r="405" spans="6:7" ht="16" x14ac:dyDescent="0.2">
      <c r="F405" s="321" t="s">
        <v>636</v>
      </c>
      <c r="G405" s="314" t="s">
        <v>637</v>
      </c>
    </row>
    <row r="406" spans="6:7" ht="16" x14ac:dyDescent="0.2">
      <c r="F406" s="321" t="s">
        <v>640</v>
      </c>
      <c r="G406" s="314" t="s">
        <v>641</v>
      </c>
    </row>
    <row r="407" spans="6:7" ht="16" x14ac:dyDescent="0.2">
      <c r="F407" s="321" t="s">
        <v>640</v>
      </c>
      <c r="G407" s="314" t="s">
        <v>643</v>
      </c>
    </row>
    <row r="408" spans="6:7" ht="16" x14ac:dyDescent="0.2">
      <c r="F408" s="321" t="s">
        <v>640</v>
      </c>
      <c r="G408" s="314" t="s">
        <v>644</v>
      </c>
    </row>
    <row r="409" spans="6:7" ht="16" x14ac:dyDescent="0.2">
      <c r="F409" s="321" t="s">
        <v>640</v>
      </c>
      <c r="G409" s="314" t="s">
        <v>647</v>
      </c>
    </row>
    <row r="410" spans="6:7" ht="16" x14ac:dyDescent="0.2">
      <c r="F410" s="321" t="s">
        <v>640</v>
      </c>
      <c r="G410" s="314" t="s">
        <v>649</v>
      </c>
    </row>
    <row r="411" spans="6:7" ht="16" x14ac:dyDescent="0.2">
      <c r="F411" s="321" t="s">
        <v>640</v>
      </c>
      <c r="G411" s="314" t="s">
        <v>652</v>
      </c>
    </row>
    <row r="412" spans="6:7" ht="16" x14ac:dyDescent="0.2">
      <c r="F412" s="321" t="s">
        <v>640</v>
      </c>
      <c r="G412" s="314" t="s">
        <v>653</v>
      </c>
    </row>
    <row r="413" spans="6:7" ht="16" x14ac:dyDescent="0.2">
      <c r="F413" s="321" t="s">
        <v>640</v>
      </c>
      <c r="G413" s="314" t="s">
        <v>654</v>
      </c>
    </row>
    <row r="414" spans="6:7" ht="16" x14ac:dyDescent="0.2">
      <c r="F414" s="321" t="s">
        <v>761</v>
      </c>
      <c r="G414" s="314" t="s">
        <v>657</v>
      </c>
    </row>
    <row r="415" spans="6:7" ht="16" x14ac:dyDescent="0.2">
      <c r="F415" s="321" t="s">
        <v>761</v>
      </c>
      <c r="G415" s="314" t="s">
        <v>658</v>
      </c>
    </row>
    <row r="416" spans="6:7" ht="16" x14ac:dyDescent="0.2">
      <c r="F416" s="321" t="s">
        <v>761</v>
      </c>
      <c r="G416" s="314" t="s">
        <v>659</v>
      </c>
    </row>
    <row r="417" spans="6:7" ht="16" x14ac:dyDescent="0.2">
      <c r="F417" s="321" t="s">
        <v>660</v>
      </c>
      <c r="G417" s="314" t="s">
        <v>661</v>
      </c>
    </row>
    <row r="418" spans="6:7" ht="16" x14ac:dyDescent="0.2">
      <c r="F418" s="321" t="s">
        <v>660</v>
      </c>
      <c r="G418" s="314" t="s">
        <v>662</v>
      </c>
    </row>
    <row r="419" spans="6:7" ht="16" x14ac:dyDescent="0.2">
      <c r="F419" s="321" t="s">
        <v>663</v>
      </c>
      <c r="G419" s="314" t="s">
        <v>664</v>
      </c>
    </row>
    <row r="420" spans="6:7" ht="16" x14ac:dyDescent="0.2">
      <c r="F420" s="321" t="s">
        <v>663</v>
      </c>
      <c r="G420" s="314" t="s">
        <v>665</v>
      </c>
    </row>
    <row r="421" spans="6:7" ht="16" x14ac:dyDescent="0.2">
      <c r="F421" s="321" t="s">
        <v>663</v>
      </c>
      <c r="G421" s="314" t="s">
        <v>666</v>
      </c>
    </row>
    <row r="422" spans="6:7" ht="16" x14ac:dyDescent="0.2">
      <c r="F422" s="321" t="s">
        <v>663</v>
      </c>
      <c r="G422" s="314" t="s">
        <v>667</v>
      </c>
    </row>
    <row r="423" spans="6:7" ht="16" x14ac:dyDescent="0.2">
      <c r="F423" s="321" t="s">
        <v>663</v>
      </c>
      <c r="G423" s="314" t="s">
        <v>668</v>
      </c>
    </row>
    <row r="424" spans="6:7" ht="16" x14ac:dyDescent="0.2">
      <c r="F424" s="321" t="s">
        <v>663</v>
      </c>
      <c r="G424" s="314" t="s">
        <v>669</v>
      </c>
    </row>
    <row r="425" spans="6:7" ht="16" x14ac:dyDescent="0.2">
      <c r="F425" s="321" t="s">
        <v>663</v>
      </c>
      <c r="G425" s="314" t="s">
        <v>670</v>
      </c>
    </row>
    <row r="426" spans="6:7" ht="16" x14ac:dyDescent="0.2">
      <c r="F426" s="321" t="s">
        <v>663</v>
      </c>
      <c r="G426" s="314" t="s">
        <v>671</v>
      </c>
    </row>
    <row r="427" spans="6:7" ht="16" x14ac:dyDescent="0.2">
      <c r="F427" s="321" t="s">
        <v>663</v>
      </c>
      <c r="G427" s="314" t="s">
        <v>672</v>
      </c>
    </row>
    <row r="428" spans="6:7" ht="16" x14ac:dyDescent="0.2">
      <c r="F428" s="321" t="s">
        <v>663</v>
      </c>
      <c r="G428" s="314" t="s">
        <v>673</v>
      </c>
    </row>
    <row r="429" spans="6:7" ht="16" x14ac:dyDescent="0.2">
      <c r="F429" s="321" t="s">
        <v>663</v>
      </c>
      <c r="G429" s="314" t="s">
        <v>674</v>
      </c>
    </row>
    <row r="430" spans="6:7" ht="16" x14ac:dyDescent="0.2">
      <c r="F430" s="321" t="s">
        <v>663</v>
      </c>
      <c r="G430" s="314" t="s">
        <v>675</v>
      </c>
    </row>
    <row r="431" spans="6:7" ht="16" x14ac:dyDescent="0.2">
      <c r="F431" s="321" t="s">
        <v>663</v>
      </c>
      <c r="G431" s="314" t="s">
        <v>676</v>
      </c>
    </row>
    <row r="432" spans="6:7" ht="16" x14ac:dyDescent="0.2">
      <c r="F432" s="321" t="s">
        <v>663</v>
      </c>
      <c r="G432" s="314" t="s">
        <v>677</v>
      </c>
    </row>
    <row r="433" spans="6:7" ht="16" x14ac:dyDescent="0.2">
      <c r="F433" s="321" t="s">
        <v>663</v>
      </c>
      <c r="G433" s="314" t="s">
        <v>678</v>
      </c>
    </row>
    <row r="434" spans="6:7" ht="16" x14ac:dyDescent="0.2">
      <c r="F434" s="321" t="s">
        <v>663</v>
      </c>
      <c r="G434" s="314" t="s">
        <v>679</v>
      </c>
    </row>
    <row r="435" spans="6:7" ht="16" x14ac:dyDescent="0.2">
      <c r="F435" s="321" t="s">
        <v>663</v>
      </c>
      <c r="G435" s="314" t="s">
        <v>680</v>
      </c>
    </row>
    <row r="436" spans="6:7" ht="16" x14ac:dyDescent="0.2">
      <c r="F436" s="321" t="s">
        <v>663</v>
      </c>
      <c r="G436" s="314" t="s">
        <v>681</v>
      </c>
    </row>
    <row r="437" spans="6:7" ht="16" x14ac:dyDescent="0.2">
      <c r="F437" s="321" t="s">
        <v>663</v>
      </c>
      <c r="G437" s="314" t="s">
        <v>682</v>
      </c>
    </row>
    <row r="438" spans="6:7" ht="16" x14ac:dyDescent="0.2">
      <c r="F438" s="321" t="s">
        <v>663</v>
      </c>
      <c r="G438" s="314" t="s">
        <v>451</v>
      </c>
    </row>
    <row r="439" spans="6:7" ht="16" x14ac:dyDescent="0.2">
      <c r="F439" s="321" t="s">
        <v>663</v>
      </c>
      <c r="G439" s="314" t="s">
        <v>683</v>
      </c>
    </row>
    <row r="440" spans="6:7" ht="16" x14ac:dyDescent="0.2">
      <c r="F440" s="321" t="s">
        <v>663</v>
      </c>
      <c r="G440" s="314" t="s">
        <v>684</v>
      </c>
    </row>
    <row r="441" spans="6:7" ht="16" x14ac:dyDescent="0.2">
      <c r="F441" s="321" t="s">
        <v>663</v>
      </c>
      <c r="G441" s="314" t="s">
        <v>685</v>
      </c>
    </row>
    <row r="442" spans="6:7" ht="16" x14ac:dyDescent="0.2">
      <c r="F442" s="321" t="s">
        <v>638</v>
      </c>
      <c r="G442" s="314" t="s">
        <v>639</v>
      </c>
    </row>
    <row r="443" spans="6:7" ht="16" x14ac:dyDescent="0.2">
      <c r="F443" s="321" t="s">
        <v>638</v>
      </c>
      <c r="G443" s="314" t="s">
        <v>642</v>
      </c>
    </row>
    <row r="444" spans="6:7" ht="16" x14ac:dyDescent="0.2">
      <c r="F444" s="321" t="s">
        <v>638</v>
      </c>
      <c r="G444" s="314" t="s">
        <v>650</v>
      </c>
    </row>
    <row r="445" spans="6:7" ht="16" x14ac:dyDescent="0.2">
      <c r="F445" s="321" t="s">
        <v>638</v>
      </c>
      <c r="G445" s="314" t="s">
        <v>656</v>
      </c>
    </row>
    <row r="446" spans="6:7" ht="16" x14ac:dyDescent="0.2">
      <c r="F446" s="321" t="s">
        <v>689</v>
      </c>
      <c r="G446" s="314" t="s">
        <v>690</v>
      </c>
    </row>
    <row r="447" spans="6:7" ht="16" x14ac:dyDescent="0.2">
      <c r="F447" s="321" t="s">
        <v>689</v>
      </c>
      <c r="G447" s="314" t="s">
        <v>691</v>
      </c>
    </row>
    <row r="448" spans="6:7" ht="16" x14ac:dyDescent="0.2">
      <c r="F448" s="321" t="s">
        <v>689</v>
      </c>
      <c r="G448" s="314" t="s">
        <v>692</v>
      </c>
    </row>
    <row r="449" spans="6:7" ht="16" x14ac:dyDescent="0.2">
      <c r="F449" s="321" t="s">
        <v>762</v>
      </c>
      <c r="G449" s="314" t="s">
        <v>693</v>
      </c>
    </row>
    <row r="450" spans="6:7" ht="16" x14ac:dyDescent="0.2">
      <c r="F450" s="321" t="s">
        <v>694</v>
      </c>
      <c r="G450" s="314" t="s">
        <v>695</v>
      </c>
    </row>
    <row r="451" spans="6:7" ht="16" x14ac:dyDescent="0.2">
      <c r="F451" s="321" t="s">
        <v>694</v>
      </c>
      <c r="G451" s="314" t="s">
        <v>696</v>
      </c>
    </row>
    <row r="452" spans="6:7" ht="16" x14ac:dyDescent="0.2">
      <c r="F452" s="321" t="s">
        <v>697</v>
      </c>
      <c r="G452" s="314" t="s">
        <v>698</v>
      </c>
    </row>
    <row r="453" spans="6:7" ht="16" x14ac:dyDescent="0.2">
      <c r="F453" s="321" t="s">
        <v>697</v>
      </c>
      <c r="G453" s="314" t="s">
        <v>639</v>
      </c>
    </row>
    <row r="454" spans="6:7" ht="16" x14ac:dyDescent="0.2">
      <c r="F454" s="321" t="s">
        <v>697</v>
      </c>
      <c r="G454" s="314" t="s">
        <v>346</v>
      </c>
    </row>
    <row r="455" spans="6:7" ht="16" x14ac:dyDescent="0.2">
      <c r="F455" s="321" t="s">
        <v>697</v>
      </c>
      <c r="G455" s="314" t="s">
        <v>699</v>
      </c>
    </row>
    <row r="456" spans="6:7" ht="16" x14ac:dyDescent="0.2">
      <c r="F456" s="321" t="s">
        <v>697</v>
      </c>
      <c r="G456" s="314" t="s">
        <v>700</v>
      </c>
    </row>
    <row r="457" spans="6:7" ht="16" x14ac:dyDescent="0.2">
      <c r="F457" s="321" t="s">
        <v>697</v>
      </c>
      <c r="G457" s="314" t="s">
        <v>701</v>
      </c>
    </row>
    <row r="458" spans="6:7" ht="16" x14ac:dyDescent="0.2">
      <c r="F458" s="321" t="s">
        <v>697</v>
      </c>
      <c r="G458" s="314" t="s">
        <v>702</v>
      </c>
    </row>
    <row r="459" spans="6:7" ht="16" x14ac:dyDescent="0.2">
      <c r="F459" s="321" t="s">
        <v>645</v>
      </c>
      <c r="G459" s="314" t="s">
        <v>646</v>
      </c>
    </row>
    <row r="460" spans="6:7" ht="16" x14ac:dyDescent="0.2">
      <c r="F460" s="321" t="s">
        <v>645</v>
      </c>
      <c r="G460" s="314" t="s">
        <v>648</v>
      </c>
    </row>
    <row r="461" spans="6:7" ht="16" x14ac:dyDescent="0.2">
      <c r="F461" s="321" t="s">
        <v>645</v>
      </c>
      <c r="G461" s="314" t="s">
        <v>651</v>
      </c>
    </row>
    <row r="462" spans="6:7" ht="16" x14ac:dyDescent="0.2">
      <c r="F462" s="321" t="s">
        <v>645</v>
      </c>
      <c r="G462" s="314" t="s">
        <v>655</v>
      </c>
    </row>
    <row r="463" spans="6:7" ht="16" x14ac:dyDescent="0.2">
      <c r="F463" s="321" t="s">
        <v>754</v>
      </c>
      <c r="G463" s="314" t="s">
        <v>755</v>
      </c>
    </row>
    <row r="464" spans="6:7" ht="16" x14ac:dyDescent="0.2">
      <c r="F464" s="321" t="s">
        <v>457</v>
      </c>
      <c r="G464" s="314" t="s">
        <v>458</v>
      </c>
    </row>
    <row r="465" spans="6:7" ht="16" x14ac:dyDescent="0.2">
      <c r="F465" s="321" t="s">
        <v>457</v>
      </c>
      <c r="G465" s="314" t="s">
        <v>459</v>
      </c>
    </row>
    <row r="466" spans="6:7" ht="16" x14ac:dyDescent="0.2">
      <c r="F466" s="321" t="s">
        <v>457</v>
      </c>
      <c r="G466" s="314" t="s">
        <v>460</v>
      </c>
    </row>
    <row r="467" spans="6:7" ht="16" x14ac:dyDescent="0.2">
      <c r="F467" s="321" t="s">
        <v>457</v>
      </c>
      <c r="G467" s="314" t="s">
        <v>461</v>
      </c>
    </row>
    <row r="468" spans="6:7" ht="16" x14ac:dyDescent="0.2">
      <c r="F468" s="321" t="s">
        <v>457</v>
      </c>
      <c r="G468" s="314" t="s">
        <v>462</v>
      </c>
    </row>
    <row r="469" spans="6:7" ht="16" x14ac:dyDescent="0.2">
      <c r="F469" s="321" t="s">
        <v>463</v>
      </c>
      <c r="G469" s="314" t="s">
        <v>464</v>
      </c>
    </row>
    <row r="470" spans="6:7" ht="16" x14ac:dyDescent="0.2">
      <c r="F470" s="321"/>
      <c r="G470" s="314"/>
    </row>
    <row r="471" spans="6:7" ht="16" x14ac:dyDescent="0.2">
      <c r="F471" s="321"/>
      <c r="G471" s="314"/>
    </row>
    <row r="472" spans="6:7" ht="16" x14ac:dyDescent="0.2">
      <c r="F472" s="321"/>
      <c r="G472" s="314"/>
    </row>
    <row r="473" spans="6:7" ht="16" x14ac:dyDescent="0.2">
      <c r="F473" s="321"/>
      <c r="G473" s="314"/>
    </row>
    <row r="474" spans="6:7" ht="16" x14ac:dyDescent="0.2">
      <c r="F474" s="321"/>
      <c r="G474" s="314"/>
    </row>
    <row r="475" spans="6:7" ht="16" x14ac:dyDescent="0.2">
      <c r="F475" s="321"/>
      <c r="G475" s="314"/>
    </row>
    <row r="476" spans="6:7" ht="16" x14ac:dyDescent="0.2">
      <c r="F476" s="321"/>
      <c r="G476" s="314"/>
    </row>
    <row r="477" spans="6:7" ht="16" x14ac:dyDescent="0.2">
      <c r="F477" s="321"/>
      <c r="G477" s="314"/>
    </row>
    <row r="478" spans="6:7" ht="16" x14ac:dyDescent="0.2">
      <c r="F478" s="321"/>
      <c r="G478" s="314"/>
    </row>
    <row r="479" spans="6:7" ht="16" x14ac:dyDescent="0.2">
      <c r="F479" s="321"/>
      <c r="G479" s="314"/>
    </row>
    <row r="480" spans="6:7" ht="16" x14ac:dyDescent="0.2">
      <c r="F480" s="321"/>
      <c r="G480" s="314"/>
    </row>
    <row r="481" spans="6:7" ht="16" x14ac:dyDescent="0.2">
      <c r="F481" s="321"/>
      <c r="G481" s="314"/>
    </row>
    <row r="482" spans="6:7" ht="16" x14ac:dyDescent="0.2">
      <c r="F482" s="321"/>
      <c r="G482" s="314"/>
    </row>
    <row r="483" spans="6:7" ht="16" x14ac:dyDescent="0.2">
      <c r="F483" s="321"/>
      <c r="G483" s="314"/>
    </row>
    <row r="484" spans="6:7" ht="16" x14ac:dyDescent="0.2">
      <c r="F484" s="321"/>
      <c r="G484" s="314"/>
    </row>
    <row r="485" spans="6:7" ht="16" x14ac:dyDescent="0.2">
      <c r="F485" s="321"/>
      <c r="G485" s="314"/>
    </row>
    <row r="486" spans="6:7" ht="16" x14ac:dyDescent="0.2">
      <c r="F486" s="321"/>
      <c r="G486" s="314"/>
    </row>
    <row r="487" spans="6:7" ht="16" x14ac:dyDescent="0.2">
      <c r="F487" s="321"/>
      <c r="G487" s="314"/>
    </row>
    <row r="488" spans="6:7" ht="16" x14ac:dyDescent="0.2">
      <c r="F488" s="321"/>
      <c r="G488" s="314"/>
    </row>
    <row r="489" spans="6:7" ht="16" x14ac:dyDescent="0.2">
      <c r="F489" s="321"/>
      <c r="G489" s="314"/>
    </row>
    <row r="490" spans="6:7" ht="16" x14ac:dyDescent="0.2">
      <c r="F490" s="321"/>
      <c r="G490" s="314"/>
    </row>
    <row r="491" spans="6:7" ht="16" x14ac:dyDescent="0.2">
      <c r="F491" s="321"/>
      <c r="G491" s="314"/>
    </row>
    <row r="492" spans="6:7" ht="16" x14ac:dyDescent="0.2">
      <c r="F492" s="321"/>
      <c r="G492" s="314"/>
    </row>
    <row r="493" spans="6:7" ht="16" x14ac:dyDescent="0.2">
      <c r="F493" s="321"/>
      <c r="G493" s="314"/>
    </row>
    <row r="494" spans="6:7" ht="16" x14ac:dyDescent="0.2">
      <c r="F494" s="321"/>
      <c r="G494" s="314"/>
    </row>
    <row r="495" spans="6:7" ht="16" x14ac:dyDescent="0.2">
      <c r="F495" s="321"/>
      <c r="G495" s="314"/>
    </row>
    <row r="496" spans="6:7" ht="16" x14ac:dyDescent="0.2">
      <c r="F496" s="321"/>
      <c r="G496" s="314"/>
    </row>
    <row r="497" spans="6:7" ht="16" x14ac:dyDescent="0.2">
      <c r="F497" s="321"/>
      <c r="G497" s="314"/>
    </row>
    <row r="498" spans="6:7" ht="16" x14ac:dyDescent="0.2">
      <c r="F498" s="321"/>
      <c r="G498" s="314"/>
    </row>
    <row r="499" spans="6:7" ht="16" x14ac:dyDescent="0.2">
      <c r="F499" s="321"/>
      <c r="G499" s="314"/>
    </row>
    <row r="500" spans="6:7" ht="16" x14ac:dyDescent="0.2">
      <c r="F500" s="321"/>
      <c r="G500" s="314"/>
    </row>
    <row r="501" spans="6:7" ht="16" x14ac:dyDescent="0.2">
      <c r="F501" s="321"/>
      <c r="G501" s="314"/>
    </row>
    <row r="502" spans="6:7" ht="16" x14ac:dyDescent="0.2">
      <c r="F502" s="321"/>
      <c r="G502" s="314"/>
    </row>
    <row r="503" spans="6:7" ht="16" x14ac:dyDescent="0.2">
      <c r="F503" s="321"/>
      <c r="G503" s="314"/>
    </row>
    <row r="504" spans="6:7" ht="16" x14ac:dyDescent="0.2">
      <c r="F504" s="321"/>
      <c r="G504" s="314"/>
    </row>
    <row r="505" spans="6:7" ht="16" x14ac:dyDescent="0.2">
      <c r="F505" s="321"/>
      <c r="G505" s="314"/>
    </row>
    <row r="506" spans="6:7" ht="16" x14ac:dyDescent="0.2">
      <c r="F506" s="321"/>
      <c r="G506" s="314"/>
    </row>
    <row r="507" spans="6:7" ht="16" x14ac:dyDescent="0.2">
      <c r="F507" s="321"/>
      <c r="G507" s="314"/>
    </row>
    <row r="508" spans="6:7" ht="16" x14ac:dyDescent="0.2">
      <c r="F508" s="321"/>
      <c r="G508" s="314"/>
    </row>
    <row r="509" spans="6:7" ht="16" x14ac:dyDescent="0.2">
      <c r="F509" s="321"/>
      <c r="G509" s="314"/>
    </row>
    <row r="510" spans="6:7" ht="16" x14ac:dyDescent="0.2">
      <c r="F510" s="321"/>
      <c r="G510" s="314"/>
    </row>
    <row r="511" spans="6:7" ht="16" x14ac:dyDescent="0.2">
      <c r="F511" s="321"/>
      <c r="G511" s="314"/>
    </row>
    <row r="512" spans="6:7" ht="16" x14ac:dyDescent="0.2">
      <c r="F512" s="321"/>
      <c r="G512" s="314"/>
    </row>
    <row r="513" spans="6:7" ht="16" x14ac:dyDescent="0.2">
      <c r="F513" s="321"/>
      <c r="G513" s="314"/>
    </row>
    <row r="514" spans="6:7" ht="16" x14ac:dyDescent="0.2">
      <c r="F514" s="321"/>
      <c r="G514" s="314"/>
    </row>
    <row r="515" spans="6:7" ht="16" x14ac:dyDescent="0.2">
      <c r="F515" s="321"/>
      <c r="G515" s="314"/>
    </row>
    <row r="516" spans="6:7" ht="16" x14ac:dyDescent="0.2">
      <c r="F516" s="321"/>
      <c r="G516" s="314"/>
    </row>
    <row r="517" spans="6:7" ht="16" x14ac:dyDescent="0.2">
      <c r="F517" s="321"/>
      <c r="G517" s="314"/>
    </row>
    <row r="518" spans="6:7" ht="16" x14ac:dyDescent="0.2">
      <c r="F518" s="321"/>
      <c r="G518" s="314"/>
    </row>
    <row r="519" spans="6:7" ht="16" x14ac:dyDescent="0.2">
      <c r="F519" s="321"/>
      <c r="G519" s="314"/>
    </row>
    <row r="520" spans="6:7" ht="16" x14ac:dyDescent="0.2">
      <c r="F520" s="321"/>
      <c r="G520" s="314"/>
    </row>
    <row r="521" spans="6:7" ht="16" x14ac:dyDescent="0.2">
      <c r="F521" s="321"/>
      <c r="G521" s="314"/>
    </row>
    <row r="522" spans="6:7" ht="16" x14ac:dyDescent="0.2">
      <c r="F522" s="321"/>
      <c r="G522" s="314"/>
    </row>
    <row r="523" spans="6:7" ht="16" x14ac:dyDescent="0.2">
      <c r="F523" s="321"/>
      <c r="G523" s="314"/>
    </row>
    <row r="524" spans="6:7" ht="16" x14ac:dyDescent="0.2">
      <c r="F524" s="321"/>
      <c r="G524" s="314"/>
    </row>
    <row r="525" spans="6:7" ht="16" x14ac:dyDescent="0.2">
      <c r="F525" s="321"/>
      <c r="G525" s="314"/>
    </row>
    <row r="526" spans="6:7" ht="16" x14ac:dyDescent="0.2">
      <c r="F526" s="321"/>
      <c r="G526" s="314"/>
    </row>
    <row r="527" spans="6:7" ht="16" x14ac:dyDescent="0.2">
      <c r="F527" s="321"/>
      <c r="G527" s="314"/>
    </row>
    <row r="528" spans="6:7" ht="16" x14ac:dyDescent="0.2">
      <c r="F528" s="321"/>
      <c r="G528" s="314"/>
    </row>
    <row r="529" spans="6:7" ht="16" x14ac:dyDescent="0.2">
      <c r="F529" s="321"/>
      <c r="G529" s="314"/>
    </row>
    <row r="530" spans="6:7" ht="16" x14ac:dyDescent="0.2">
      <c r="F530" s="321"/>
      <c r="G530" s="314"/>
    </row>
    <row r="531" spans="6:7" ht="16" x14ac:dyDescent="0.2">
      <c r="F531" s="321"/>
      <c r="G531" s="314"/>
    </row>
    <row r="532" spans="6:7" ht="16" x14ac:dyDescent="0.2">
      <c r="F532" s="321"/>
      <c r="G532" s="314"/>
    </row>
    <row r="533" spans="6:7" ht="16" x14ac:dyDescent="0.2">
      <c r="F533" s="321"/>
      <c r="G533" s="314"/>
    </row>
    <row r="534" spans="6:7" ht="16" x14ac:dyDescent="0.2">
      <c r="F534" s="321"/>
      <c r="G534" s="314"/>
    </row>
    <row r="535" spans="6:7" ht="16" x14ac:dyDescent="0.2">
      <c r="F535" s="321"/>
      <c r="G535" s="326"/>
    </row>
    <row r="536" spans="6:7" ht="16" x14ac:dyDescent="0.2">
      <c r="F536" s="321"/>
      <c r="G536" s="316"/>
    </row>
    <row r="537" spans="6:7" ht="16" x14ac:dyDescent="0.2">
      <c r="F537" s="321"/>
      <c r="G537" s="316"/>
    </row>
    <row r="538" spans="6:7" ht="16" x14ac:dyDescent="0.2">
      <c r="F538" s="321"/>
      <c r="G538" s="316"/>
    </row>
    <row r="539" spans="6:7" ht="16" x14ac:dyDescent="0.2">
      <c r="F539" s="321"/>
      <c r="G539" s="316"/>
    </row>
    <row r="540" spans="6:7" ht="16" x14ac:dyDescent="0.2">
      <c r="F540" s="321"/>
      <c r="G540" s="316"/>
    </row>
    <row r="541" spans="6:7" ht="16" x14ac:dyDescent="0.2">
      <c r="F541" s="321"/>
      <c r="G541" s="316"/>
    </row>
    <row r="542" spans="6:7" ht="16" x14ac:dyDescent="0.2">
      <c r="F542" s="321"/>
      <c r="G542" s="316"/>
    </row>
    <row r="551" spans="1:19" x14ac:dyDescent="0.2">
      <c r="Q551" s="345" t="s">
        <v>891</v>
      </c>
    </row>
    <row r="552" spans="1:19" customFormat="1" x14ac:dyDescent="0.2">
      <c r="A552" s="567" t="s">
        <v>837</v>
      </c>
      <c r="B552" s="568"/>
      <c r="C552" s="569"/>
      <c r="D552" s="302"/>
      <c r="E552" s="302"/>
      <c r="F552" s="302"/>
      <c r="G552" s="302"/>
      <c r="H552" s="302"/>
      <c r="I552" s="302"/>
      <c r="J552" s="302"/>
      <c r="P552" t="s">
        <v>892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 x14ac:dyDescent="0.2">
      <c r="A553" s="337" t="s">
        <v>757</v>
      </c>
      <c r="B553" s="336" t="s">
        <v>809</v>
      </c>
      <c r="C553" s="336" t="s">
        <v>810</v>
      </c>
      <c r="D553" s="302"/>
      <c r="E553" s="302"/>
      <c r="F553" s="302"/>
      <c r="G553" s="302"/>
      <c r="H553" s="302"/>
      <c r="I553" s="302"/>
      <c r="J553" s="302"/>
      <c r="P553" t="s">
        <v>893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 x14ac:dyDescent="0.2">
      <c r="A554" s="338" t="s">
        <v>827</v>
      </c>
      <c r="B554" s="336" t="s">
        <v>805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894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 x14ac:dyDescent="0.2">
      <c r="A555" s="335" t="s">
        <v>832</v>
      </c>
      <c r="B555" s="336" t="s">
        <v>833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895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 x14ac:dyDescent="0.2">
      <c r="A556" s="338" t="s">
        <v>994</v>
      </c>
      <c r="B556" s="336" t="s">
        <v>805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896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 x14ac:dyDescent="0.2">
      <c r="A557" s="335" t="s">
        <v>806</v>
      </c>
      <c r="B557" s="336" t="s">
        <v>805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897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 x14ac:dyDescent="0.2">
      <c r="A558" s="335" t="s">
        <v>807</v>
      </c>
      <c r="B558" s="336" t="s">
        <v>805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898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 x14ac:dyDescent="0.2">
      <c r="A559" s="335" t="s">
        <v>1</v>
      </c>
      <c r="B559" s="336" t="s">
        <v>834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899</v>
      </c>
      <c r="Q559" t="str">
        <f>IF('1.Общие данные по зданию'!C15="нет","Необходимо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 x14ac:dyDescent="0.2">
      <c r="A560" s="335" t="s">
        <v>808</v>
      </c>
      <c r="B560" s="336" t="s">
        <v>805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6" x14ac:dyDescent="0.2">
      <c r="A563" s="348" t="s">
        <v>936</v>
      </c>
      <c r="B563" s="341" t="s">
        <v>937</v>
      </c>
      <c r="C563" s="341" t="s">
        <v>938</v>
      </c>
    </row>
    <row r="564" spans="1:3" ht="16" x14ac:dyDescent="0.2">
      <c r="A564" s="348" t="s">
        <v>939</v>
      </c>
      <c r="B564" s="341" t="s">
        <v>805</v>
      </c>
      <c r="C564" s="341">
        <v>0.76800000000000002</v>
      </c>
    </row>
    <row r="565" spans="1:3" ht="16" x14ac:dyDescent="0.2">
      <c r="A565" s="348" t="s">
        <v>940</v>
      </c>
      <c r="B565" s="341" t="s">
        <v>805</v>
      </c>
      <c r="C565" s="341">
        <v>0.46700000000000003</v>
      </c>
    </row>
    <row r="566" spans="1:3" ht="16" x14ac:dyDescent="0.2">
      <c r="A566" s="348" t="s">
        <v>941</v>
      </c>
      <c r="B566" s="341" t="s">
        <v>805</v>
      </c>
      <c r="C566" s="341">
        <v>0.3</v>
      </c>
    </row>
    <row r="567" spans="1:3" ht="16" x14ac:dyDescent="0.2">
      <c r="A567" s="348" t="s">
        <v>942</v>
      </c>
      <c r="B567" s="341" t="s">
        <v>805</v>
      </c>
      <c r="C567" s="341">
        <v>0.34</v>
      </c>
    </row>
    <row r="568" spans="1:3" ht="18" x14ac:dyDescent="0.2">
      <c r="A568" s="348" t="s">
        <v>943</v>
      </c>
      <c r="B568" s="341" t="s">
        <v>944</v>
      </c>
      <c r="C568" s="341">
        <v>0.26600000000000001</v>
      </c>
    </row>
    <row r="569" spans="1:3" ht="16" x14ac:dyDescent="0.2">
      <c r="A569" s="348" t="s">
        <v>945</v>
      </c>
      <c r="B569" s="341" t="s">
        <v>805</v>
      </c>
      <c r="C569" s="341">
        <v>0.99</v>
      </c>
    </row>
    <row r="570" spans="1:3" ht="16" x14ac:dyDescent="0.2">
      <c r="A570" s="348" t="s">
        <v>946</v>
      </c>
      <c r="B570" s="341" t="s">
        <v>805</v>
      </c>
      <c r="C570" s="341">
        <v>0.60499999999999998</v>
      </c>
    </row>
    <row r="571" spans="1:3" ht="16" x14ac:dyDescent="0.2">
      <c r="A571" s="348" t="s">
        <v>947</v>
      </c>
      <c r="B571" s="341" t="s">
        <v>805</v>
      </c>
      <c r="C571" s="341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24"/>
  <sheetViews>
    <sheetView zoomScale="80" zoomScaleNormal="80" workbookViewId="0">
      <selection activeCell="E5" sqref="E5:G5"/>
    </sheetView>
  </sheetViews>
  <sheetFormatPr baseColWidth="10" defaultColWidth="0" defaultRowHeight="15" zeroHeight="1" x14ac:dyDescent="0.2"/>
  <cols>
    <col min="1" max="1" width="44.6640625" style="383" customWidth="1"/>
    <col min="2" max="2" width="27" style="383" customWidth="1"/>
    <col min="3" max="3" width="67.33203125" style="383" customWidth="1"/>
    <col min="4" max="4" width="13.33203125" style="383" customWidth="1"/>
    <col min="5" max="5" width="10.5" style="383" customWidth="1"/>
    <col min="6" max="6" width="12.6640625" style="383" customWidth="1"/>
    <col min="7" max="7" width="18.6640625" style="383" customWidth="1"/>
    <col min="8" max="9" width="9.1640625" style="383" customWidth="1"/>
    <col min="10" max="27" width="0" style="383" hidden="1" customWidth="1"/>
    <col min="28" max="16384" width="9.1640625" style="383" hidden="1"/>
  </cols>
  <sheetData>
    <row r="1" spans="1:26" s="355" customFormat="1" ht="30" customHeight="1" x14ac:dyDescent="0.2">
      <c r="A1" s="447" t="s">
        <v>901</v>
      </c>
      <c r="B1" s="450"/>
      <c r="C1" s="451" t="s">
        <v>875</v>
      </c>
      <c r="D1" s="450"/>
      <c r="E1" s="450"/>
      <c r="F1" s="450"/>
      <c r="G1" s="450"/>
      <c r="H1" s="450"/>
      <c r="I1" s="450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 x14ac:dyDescent="0.2">
      <c r="A2" s="356"/>
      <c r="B2" s="356"/>
      <c r="C2" s="414" t="s">
        <v>1023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</row>
    <row r="4" spans="1:26" s="355" customFormat="1" ht="34" customHeight="1" x14ac:dyDescent="0.2">
      <c r="A4" s="371" t="s">
        <v>884</v>
      </c>
      <c r="B4" s="380" t="s">
        <v>757</v>
      </c>
      <c r="C4" s="373"/>
      <c r="D4" s="375" t="s">
        <v>966</v>
      </c>
      <c r="E4" s="488" t="s">
        <v>842</v>
      </c>
      <c r="F4" s="488"/>
      <c r="G4" s="488"/>
      <c r="H4" s="356"/>
      <c r="I4" s="356"/>
    </row>
    <row r="5" spans="1:26" s="355" customFormat="1" ht="172" customHeight="1" x14ac:dyDescent="0.2">
      <c r="A5" s="371" t="s">
        <v>1009</v>
      </c>
      <c r="B5" s="380" t="s">
        <v>934</v>
      </c>
      <c r="C5" s="373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10" t="s">
        <v>967</v>
      </c>
      <c r="E5" s="488" t="s">
        <v>842</v>
      </c>
      <c r="F5" s="488"/>
      <c r="G5" s="488"/>
      <c r="H5" s="356"/>
      <c r="I5" s="356"/>
    </row>
    <row r="6" spans="1:26" ht="43.5" customHeight="1" x14ac:dyDescent="0.2">
      <c r="A6" s="401" t="s">
        <v>823</v>
      </c>
      <c r="B6" s="378"/>
      <c r="C6" s="373"/>
      <c r="D6" s="411" t="s">
        <v>968</v>
      </c>
      <c r="E6" s="488" t="s">
        <v>842</v>
      </c>
      <c r="F6" s="488"/>
      <c r="G6" s="488"/>
      <c r="H6" s="356"/>
      <c r="I6" s="356"/>
    </row>
    <row r="7" spans="1:26" s="355" customFormat="1" x14ac:dyDescent="0.2">
      <c r="A7" s="356"/>
      <c r="B7" s="356"/>
      <c r="C7" s="356"/>
      <c r="D7" s="356"/>
      <c r="E7" s="356"/>
      <c r="F7" s="356"/>
      <c r="G7" s="356"/>
      <c r="H7" s="356"/>
      <c r="I7" s="356"/>
    </row>
    <row r="8" spans="1:26" x14ac:dyDescent="0.2">
      <c r="A8" s="489" t="s">
        <v>777</v>
      </c>
      <c r="B8" s="489"/>
      <c r="C8" s="489"/>
      <c r="D8" s="356"/>
      <c r="E8" s="356"/>
      <c r="F8" s="356"/>
      <c r="G8" s="356"/>
      <c r="H8" s="356"/>
      <c r="I8" s="356"/>
    </row>
    <row r="9" spans="1:26" ht="54" customHeight="1" x14ac:dyDescent="0.2">
      <c r="A9" s="394" t="s">
        <v>778</v>
      </c>
      <c r="B9" s="435">
        <v>5.0999999999999997E-2</v>
      </c>
      <c r="C9" s="373" t="s">
        <v>922</v>
      </c>
      <c r="D9" s="356"/>
      <c r="E9" s="356"/>
      <c r="F9" s="356"/>
      <c r="G9" s="356"/>
      <c r="H9" s="356"/>
      <c r="I9" s="356"/>
    </row>
    <row r="10" spans="1:26" s="355" customFormat="1" x14ac:dyDescent="0.2">
      <c r="A10" s="356"/>
      <c r="B10" s="412">
        <f>IF(OR(AND('1.Общие данные по зданию'!C17="да",B9&gt;0,'1.Общие данные по зданию'!C18&gt;0,'1.Общие данные по зданию'!C19&gt;0),AND('1.Общие данные по зданию'!C17="нет",'1.Общие данные по зданию'!C18+'1.Общие данные по зданию'!C19=0)),1,0)</f>
        <v>0</v>
      </c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4" t="s">
        <v>887</v>
      </c>
      <c r="B11" s="395" t="str">
        <f>IF(OR(B4="нет",B5="нет",AND(B4&lt;&gt;"пожалуйста, выберите…",B5&lt;&gt;"Укажите наличие…",B6&gt;0,'1.Общие данные по зданию'!C17&lt;&gt;"пожалуйста,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</sheetData>
  <sheetProtection algorithmName="SHA-512" hashValue="Q0pF6qyVcFnhdrm1t2oULqC1yN6YMR8sasH9FrzoWIIKfTEzno5CV1F/tYDI5IvQDfkK+yGZUHvoDnKE6o9ipQ==" saltValue="d7kfd/0yyxmwHZTq/iret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зданию'!$C$17="нет"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зданию'!$C$17="Пожалуйста,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28"/>
  <sheetViews>
    <sheetView zoomScale="80" zoomScaleNormal="80" workbookViewId="0">
      <selection activeCell="E6" sqref="E6:G6"/>
    </sheetView>
  </sheetViews>
  <sheetFormatPr baseColWidth="10" defaultColWidth="0" defaultRowHeight="15" zeroHeight="1" x14ac:dyDescent="0.2"/>
  <cols>
    <col min="1" max="1" width="44.6640625" style="383" customWidth="1"/>
    <col min="2" max="2" width="27.6640625" style="383" customWidth="1"/>
    <col min="3" max="3" width="59.1640625" style="383" customWidth="1"/>
    <col min="4" max="4" width="14" style="383" customWidth="1"/>
    <col min="5" max="5" width="12.5" style="383" customWidth="1"/>
    <col min="6" max="6" width="10.5" style="383" customWidth="1"/>
    <col min="7" max="7" width="9.5" style="383" customWidth="1"/>
    <col min="8" max="9" width="9.1640625" style="383" customWidth="1"/>
    <col min="10" max="27" width="0" style="383" hidden="1" customWidth="1"/>
    <col min="28" max="16384" width="9.1640625" style="383" hidden="1"/>
  </cols>
  <sheetData>
    <row r="1" spans="1:26" s="355" customFormat="1" ht="28" customHeight="1" x14ac:dyDescent="0.2">
      <c r="A1" s="447" t="s">
        <v>902</v>
      </c>
      <c r="B1" s="449"/>
      <c r="C1" s="451" t="s">
        <v>875</v>
      </c>
      <c r="D1" s="44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" customHeight="1" x14ac:dyDescent="0.2">
      <c r="A2" s="356"/>
      <c r="B2" s="356"/>
      <c r="C2" s="414" t="s">
        <v>1023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</row>
    <row r="4" spans="1:26" s="355" customFormat="1" ht="47" customHeight="1" x14ac:dyDescent="0.2">
      <c r="A4" s="371" t="s">
        <v>888</v>
      </c>
      <c r="B4" s="380" t="s">
        <v>757</v>
      </c>
      <c r="C4" s="373"/>
      <c r="D4" s="375" t="s">
        <v>966</v>
      </c>
      <c r="E4" s="490" t="s">
        <v>842</v>
      </c>
      <c r="F4" s="490"/>
      <c r="G4" s="490"/>
      <c r="H4" s="356"/>
      <c r="I4" s="356"/>
    </row>
    <row r="5" spans="1:26" s="355" customFormat="1" ht="203.5" customHeight="1" x14ac:dyDescent="0.2">
      <c r="A5" s="371" t="s">
        <v>1010</v>
      </c>
      <c r="B5" s="380" t="s">
        <v>934</v>
      </c>
      <c r="C5" s="373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10" t="s">
        <v>969</v>
      </c>
      <c r="E5" s="488" t="s">
        <v>842</v>
      </c>
      <c r="F5" s="488"/>
      <c r="G5" s="488"/>
      <c r="H5" s="356"/>
      <c r="I5" s="356"/>
    </row>
    <row r="6" spans="1:26" ht="78" customHeight="1" x14ac:dyDescent="0.2">
      <c r="A6" s="384" t="s">
        <v>825</v>
      </c>
      <c r="B6" s="378"/>
      <c r="C6" s="373" t="s">
        <v>979</v>
      </c>
      <c r="D6" s="411" t="s">
        <v>968</v>
      </c>
      <c r="E6" s="488" t="s">
        <v>842</v>
      </c>
      <c r="F6" s="488"/>
      <c r="G6" s="488"/>
      <c r="H6" s="356"/>
      <c r="I6" s="356"/>
    </row>
    <row r="7" spans="1:26" s="355" customFormat="1" x14ac:dyDescent="0.2">
      <c r="A7" s="356"/>
      <c r="B7" s="356"/>
      <c r="C7" s="356"/>
      <c r="D7" s="356"/>
      <c r="E7" s="356"/>
      <c r="F7" s="356"/>
      <c r="G7" s="356"/>
      <c r="H7" s="356"/>
      <c r="I7" s="356"/>
    </row>
    <row r="8" spans="1:26" x14ac:dyDescent="0.2">
      <c r="A8" s="489" t="s">
        <v>777</v>
      </c>
      <c r="B8" s="489"/>
      <c r="C8" s="489"/>
      <c r="D8" s="356"/>
      <c r="E8" s="356"/>
      <c r="F8" s="356"/>
      <c r="G8" s="356"/>
      <c r="H8" s="356"/>
      <c r="I8" s="356"/>
    </row>
    <row r="9" spans="1:26" ht="49.5" customHeight="1" x14ac:dyDescent="0.2">
      <c r="A9" s="394" t="s">
        <v>778</v>
      </c>
      <c r="B9" s="435">
        <v>4.9000000000000002E-2</v>
      </c>
      <c r="C9" s="373" t="s">
        <v>922</v>
      </c>
      <c r="D9" s="356"/>
      <c r="E9" s="356"/>
      <c r="F9" s="356"/>
      <c r="G9" s="356"/>
      <c r="H9" s="356"/>
      <c r="I9" s="356"/>
    </row>
    <row r="10" spans="1:26" s="355" customFormat="1" x14ac:dyDescent="0.2">
      <c r="A10" s="356"/>
      <c r="B10" s="412">
        <f>IF(OR(AND('1.Общие данные по зданию'!C17="да",B9&gt;0,'1.Общие данные по зданию'!C18&gt;0,'1.Общие данные по зданию'!C19&gt;0),AND('1.Общие данные по зданию'!C17="нет",'1.Общие данные по зданию'!C18+'1.Общие данные по зданию'!C19=0)),1,0)</f>
        <v>0</v>
      </c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4" t="s">
        <v>887</v>
      </c>
      <c r="B11" s="395" t="str">
        <f>IF(OR(B4="нет",B5="нет",AND(B4&lt;&gt;"пожалуйста, выберите…",B5&lt;&gt;"Укажите наличие…",B6&gt;0,'1.Общие данные по зданию'!C17&lt;&gt;"пожалуйста,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</sheetData>
  <sheetProtection algorithmName="SHA-512" hashValue="2Ejw5VxOMm3IurPg36dSH/2hQi1CVj5bFMo5oykVTpT8tu/YHEEXYdlNb05ee40pSK/Or90dLHSNXIIrGbektA==" saltValue="D1IhnOuIPeyn0Dy10Mahe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disablePrompts="1"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зданию'!$C$17="Пожалуйста,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зданию'!$C$17="нет"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85"/>
  <sheetViews>
    <sheetView zoomScale="80" zoomScaleNormal="80" workbookViewId="0">
      <selection activeCell="B4" sqref="B4"/>
    </sheetView>
  </sheetViews>
  <sheetFormatPr baseColWidth="10" defaultColWidth="0" defaultRowHeight="15" zeroHeight="1" x14ac:dyDescent="0.2"/>
  <cols>
    <col min="1" max="1" width="54.5" style="383" customWidth="1"/>
    <col min="2" max="2" width="26.5" style="383" customWidth="1"/>
    <col min="3" max="3" width="54.33203125" style="383" customWidth="1"/>
    <col min="4" max="4" width="13.5" style="383" customWidth="1"/>
    <col min="5" max="5" width="10.5" style="383" customWidth="1"/>
    <col min="6" max="6" width="11" style="383" customWidth="1"/>
    <col min="7" max="7" width="11.1640625" style="383" customWidth="1"/>
    <col min="8" max="9" width="9.1640625" style="383" customWidth="1"/>
    <col min="10" max="27" width="0" style="383" hidden="1" customWidth="1"/>
    <col min="28" max="16384" width="9.1640625" style="383" hidden="1"/>
  </cols>
  <sheetData>
    <row r="1" spans="1:26" s="355" customFormat="1" ht="39" customHeight="1" x14ac:dyDescent="0.2">
      <c r="A1" s="447" t="s">
        <v>903</v>
      </c>
      <c r="B1" s="449"/>
      <c r="C1" s="451" t="s">
        <v>875</v>
      </c>
      <c r="D1" s="44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" customHeight="1" x14ac:dyDescent="0.2">
      <c r="A2" s="356"/>
      <c r="B2" s="356"/>
      <c r="C2" s="414" t="s">
        <v>1023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</row>
    <row r="4" spans="1:26" s="355" customFormat="1" ht="213" customHeight="1" x14ac:dyDescent="0.2">
      <c r="A4" s="371" t="s">
        <v>1011</v>
      </c>
      <c r="B4" s="380" t="s">
        <v>934</v>
      </c>
      <c r="C4" s="373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10" t="s">
        <v>970</v>
      </c>
      <c r="E4" s="490" t="s">
        <v>842</v>
      </c>
      <c r="F4" s="490"/>
      <c r="G4" s="490"/>
      <c r="H4" s="356"/>
      <c r="I4" s="356"/>
    </row>
    <row r="5" spans="1:26" ht="50.25" customHeight="1" x14ac:dyDescent="0.2">
      <c r="A5" s="384" t="s">
        <v>844</v>
      </c>
      <c r="B5" s="378"/>
      <c r="C5" s="373"/>
      <c r="D5" s="411" t="s">
        <v>964</v>
      </c>
      <c r="E5" s="495" t="s">
        <v>842</v>
      </c>
      <c r="F5" s="495"/>
      <c r="G5" s="495"/>
      <c r="H5" s="356"/>
      <c r="I5" s="356"/>
    </row>
    <row r="6" spans="1:26" ht="36" customHeight="1" x14ac:dyDescent="0.2">
      <c r="A6" s="384" t="s">
        <v>924</v>
      </c>
      <c r="B6" s="413"/>
      <c r="C6" s="373" t="s">
        <v>925</v>
      </c>
      <c r="D6" s="410" t="s">
        <v>836</v>
      </c>
      <c r="E6" s="436"/>
      <c r="F6" s="436"/>
      <c r="G6" s="437"/>
      <c r="H6" s="356"/>
      <c r="I6" s="356"/>
    </row>
    <row r="7" spans="1:26" ht="31" customHeight="1" x14ac:dyDescent="0.2">
      <c r="A7" s="384" t="s">
        <v>926</v>
      </c>
      <c r="B7" s="380" t="s">
        <v>757</v>
      </c>
      <c r="C7" s="373"/>
      <c r="D7" s="411" t="s">
        <v>996</v>
      </c>
      <c r="E7" s="495" t="s">
        <v>842</v>
      </c>
      <c r="F7" s="495"/>
      <c r="G7" s="495"/>
      <c r="H7" s="356"/>
      <c r="I7" s="356"/>
    </row>
    <row r="8" spans="1:26" s="355" customFormat="1" x14ac:dyDescent="0.2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 x14ac:dyDescent="0.2">
      <c r="A9" s="467" t="s">
        <v>776</v>
      </c>
      <c r="B9" s="467" t="s">
        <v>775</v>
      </c>
      <c r="C9" s="467" t="s">
        <v>999</v>
      </c>
      <c r="D9" s="496" t="s">
        <v>847</v>
      </c>
      <c r="E9" s="495" t="s">
        <v>842</v>
      </c>
      <c r="F9" s="495"/>
      <c r="G9" s="495"/>
      <c r="H9" s="356"/>
      <c r="I9" s="356"/>
    </row>
    <row r="10" spans="1:26" x14ac:dyDescent="0.2">
      <c r="A10" s="466">
        <v>1</v>
      </c>
      <c r="B10" s="435"/>
      <c r="C10" s="435"/>
      <c r="D10" s="496"/>
      <c r="E10" s="495"/>
      <c r="F10" s="495"/>
      <c r="G10" s="495"/>
      <c r="H10" s="356"/>
      <c r="I10" s="356"/>
    </row>
    <row r="11" spans="1:26" x14ac:dyDescent="0.2">
      <c r="A11" s="466">
        <v>2</v>
      </c>
      <c r="B11" s="435"/>
      <c r="C11" s="435"/>
      <c r="D11" s="496"/>
      <c r="E11" s="495"/>
      <c r="F11" s="495"/>
      <c r="G11" s="495"/>
      <c r="H11" s="356"/>
      <c r="I11" s="356"/>
    </row>
    <row r="12" spans="1:26" x14ac:dyDescent="0.2">
      <c r="A12" s="466">
        <v>3</v>
      </c>
      <c r="B12" s="435"/>
      <c r="C12" s="435"/>
      <c r="D12" s="491" t="s">
        <v>1000</v>
      </c>
      <c r="E12" s="492"/>
      <c r="F12" s="492"/>
      <c r="G12" s="492"/>
      <c r="H12" s="356"/>
      <c r="I12" s="356"/>
    </row>
    <row r="13" spans="1:26" x14ac:dyDescent="0.2">
      <c r="A13" s="466">
        <v>4</v>
      </c>
      <c r="B13" s="435"/>
      <c r="C13" s="435"/>
      <c r="D13" s="493"/>
      <c r="E13" s="494"/>
      <c r="F13" s="494"/>
      <c r="G13" s="494"/>
      <c r="H13" s="356"/>
      <c r="I13" s="356"/>
    </row>
    <row r="14" spans="1:26" x14ac:dyDescent="0.2">
      <c r="A14" s="466">
        <v>5</v>
      </c>
      <c r="B14" s="435"/>
      <c r="C14" s="435"/>
      <c r="D14" s="493"/>
      <c r="E14" s="494"/>
      <c r="F14" s="494"/>
      <c r="G14" s="494"/>
      <c r="H14" s="356"/>
      <c r="I14" s="356"/>
    </row>
    <row r="15" spans="1:26" x14ac:dyDescent="0.2">
      <c r="A15" s="466">
        <v>6</v>
      </c>
      <c r="B15" s="435"/>
      <c r="C15" s="435"/>
      <c r="D15" s="356"/>
      <c r="E15" s="356"/>
      <c r="F15" s="356"/>
      <c r="G15" s="356"/>
      <c r="H15" s="356"/>
      <c r="I15" s="356"/>
    </row>
    <row r="16" spans="1:26" x14ac:dyDescent="0.2">
      <c r="A16" s="466">
        <v>7</v>
      </c>
      <c r="B16" s="435"/>
      <c r="C16" s="435"/>
      <c r="D16" s="356"/>
      <c r="E16" s="356"/>
      <c r="F16" s="356"/>
      <c r="G16" s="356"/>
      <c r="H16" s="356"/>
      <c r="I16" s="356"/>
    </row>
    <row r="17" spans="1:9" x14ac:dyDescent="0.2">
      <c r="A17" s="466">
        <v>8</v>
      </c>
      <c r="B17" s="435"/>
      <c r="C17" s="435"/>
      <c r="D17" s="356"/>
      <c r="E17" s="356"/>
      <c r="F17" s="356"/>
      <c r="G17" s="356"/>
      <c r="H17" s="356"/>
      <c r="I17" s="356"/>
    </row>
    <row r="18" spans="1:9" x14ac:dyDescent="0.2">
      <c r="A18" s="466">
        <v>9</v>
      </c>
      <c r="B18" s="435"/>
      <c r="C18" s="435"/>
      <c r="D18" s="356"/>
      <c r="E18" s="356"/>
      <c r="F18" s="356"/>
      <c r="G18" s="356"/>
      <c r="H18" s="356"/>
      <c r="I18" s="356"/>
    </row>
    <row r="19" spans="1:9" x14ac:dyDescent="0.2">
      <c r="A19" s="466">
        <v>10</v>
      </c>
      <c r="B19" s="435"/>
      <c r="C19" s="435"/>
      <c r="D19" s="356"/>
      <c r="E19" s="356"/>
      <c r="F19" s="356"/>
      <c r="G19" s="356"/>
      <c r="H19" s="356"/>
      <c r="I19" s="356"/>
    </row>
    <row r="20" spans="1:9" x14ac:dyDescent="0.2">
      <c r="A20" s="466">
        <v>11</v>
      </c>
      <c r="B20" s="435"/>
      <c r="C20" s="435"/>
      <c r="D20" s="356"/>
      <c r="E20" s="356"/>
      <c r="F20" s="356"/>
      <c r="G20" s="356"/>
      <c r="H20" s="356"/>
      <c r="I20" s="356"/>
    </row>
    <row r="21" spans="1:9" x14ac:dyDescent="0.2">
      <c r="A21" s="466">
        <v>12</v>
      </c>
      <c r="B21" s="435"/>
      <c r="C21" s="435"/>
      <c r="D21" s="356"/>
      <c r="E21" s="356"/>
      <c r="F21" s="356"/>
      <c r="G21" s="356"/>
      <c r="H21" s="356"/>
      <c r="I21" s="356"/>
    </row>
    <row r="22" spans="1:9" x14ac:dyDescent="0.2">
      <c r="A22" s="466">
        <v>13</v>
      </c>
      <c r="B22" s="435"/>
      <c r="C22" s="435"/>
      <c r="D22" s="356"/>
      <c r="E22" s="356"/>
      <c r="F22" s="356"/>
      <c r="G22" s="356"/>
      <c r="H22" s="356"/>
      <c r="I22" s="356"/>
    </row>
    <row r="23" spans="1:9" x14ac:dyDescent="0.2">
      <c r="A23" s="466">
        <v>14</v>
      </c>
      <c r="B23" s="435"/>
      <c r="C23" s="435"/>
      <c r="D23" s="356"/>
      <c r="E23" s="356"/>
      <c r="F23" s="356"/>
      <c r="G23" s="356"/>
      <c r="H23" s="356"/>
      <c r="I23" s="356"/>
    </row>
    <row r="24" spans="1:9" x14ac:dyDescent="0.2">
      <c r="A24" s="466">
        <v>15</v>
      </c>
      <c r="B24" s="435"/>
      <c r="C24" s="435"/>
      <c r="D24" s="356"/>
      <c r="E24" s="356"/>
      <c r="F24" s="356"/>
      <c r="G24" s="356"/>
      <c r="H24" s="356"/>
      <c r="I24" s="356"/>
    </row>
    <row r="25" spans="1:9" x14ac:dyDescent="0.2">
      <c r="A25" s="466">
        <v>16</v>
      </c>
      <c r="B25" s="435"/>
      <c r="C25" s="435"/>
      <c r="D25" s="356"/>
      <c r="E25" s="356"/>
      <c r="F25" s="356"/>
      <c r="G25" s="356"/>
      <c r="H25" s="356"/>
      <c r="I25" s="356"/>
    </row>
    <row r="26" spans="1:9" x14ac:dyDescent="0.2">
      <c r="A26" s="466">
        <v>17</v>
      </c>
      <c r="B26" s="435"/>
      <c r="C26" s="435"/>
      <c r="D26" s="356"/>
      <c r="E26" s="356"/>
      <c r="F26" s="356"/>
      <c r="G26" s="356"/>
      <c r="H26" s="356"/>
      <c r="I26" s="356"/>
    </row>
    <row r="27" spans="1:9" x14ac:dyDescent="0.2">
      <c r="A27" s="466">
        <v>18</v>
      </c>
      <c r="B27" s="435"/>
      <c r="C27" s="435"/>
      <c r="D27" s="356"/>
      <c r="E27" s="356"/>
      <c r="F27" s="356"/>
      <c r="G27" s="356"/>
      <c r="H27" s="356"/>
      <c r="I27" s="356"/>
    </row>
    <row r="28" spans="1:9" x14ac:dyDescent="0.2">
      <c r="A28" s="466">
        <v>19</v>
      </c>
      <c r="B28" s="435"/>
      <c r="C28" s="435"/>
      <c r="D28" s="356"/>
      <c r="E28" s="356"/>
      <c r="F28" s="356"/>
      <c r="G28" s="356"/>
      <c r="H28" s="356"/>
      <c r="I28" s="356"/>
    </row>
    <row r="29" spans="1:9" x14ac:dyDescent="0.2">
      <c r="A29" s="466">
        <v>20</v>
      </c>
      <c r="B29" s="435"/>
      <c r="C29" s="435"/>
      <c r="D29" s="356"/>
      <c r="E29" s="356"/>
      <c r="F29" s="356"/>
      <c r="G29" s="356"/>
      <c r="H29" s="356"/>
      <c r="I29" s="356"/>
    </row>
    <row r="30" spans="1:9" x14ac:dyDescent="0.2">
      <c r="A30" s="466">
        <v>21</v>
      </c>
      <c r="B30" s="435"/>
      <c r="C30" s="435"/>
      <c r="D30" s="356"/>
      <c r="E30" s="356"/>
      <c r="F30" s="356"/>
      <c r="G30" s="356"/>
      <c r="H30" s="356"/>
      <c r="I30" s="356"/>
    </row>
    <row r="31" spans="1:9" x14ac:dyDescent="0.2">
      <c r="A31" s="466">
        <v>22</v>
      </c>
      <c r="B31" s="435"/>
      <c r="C31" s="435"/>
      <c r="D31" s="356"/>
      <c r="E31" s="356"/>
      <c r="F31" s="356"/>
      <c r="G31" s="356"/>
      <c r="H31" s="356"/>
      <c r="I31" s="356"/>
    </row>
    <row r="32" spans="1:9" x14ac:dyDescent="0.2">
      <c r="A32" s="466">
        <v>23</v>
      </c>
      <c r="B32" s="435"/>
      <c r="C32" s="435"/>
      <c r="D32" s="356"/>
      <c r="E32" s="356"/>
      <c r="F32" s="356"/>
      <c r="G32" s="356"/>
      <c r="H32" s="356"/>
      <c r="I32" s="356"/>
    </row>
    <row r="33" spans="1:9" x14ac:dyDescent="0.2">
      <c r="A33" s="466">
        <v>24</v>
      </c>
      <c r="B33" s="435"/>
      <c r="C33" s="435"/>
      <c r="D33" s="356"/>
      <c r="E33" s="356"/>
      <c r="F33" s="356"/>
      <c r="G33" s="356"/>
      <c r="H33" s="356"/>
      <c r="I33" s="356"/>
    </row>
    <row r="34" spans="1:9" x14ac:dyDescent="0.2">
      <c r="A34" s="466">
        <v>25</v>
      </c>
      <c r="B34" s="435"/>
      <c r="C34" s="435"/>
      <c r="D34" s="356"/>
      <c r="E34" s="356"/>
      <c r="F34" s="356"/>
      <c r="G34" s="356"/>
      <c r="H34" s="356"/>
      <c r="I34" s="356"/>
    </row>
    <row r="35" spans="1:9" x14ac:dyDescent="0.2">
      <c r="A35" s="466">
        <v>26</v>
      </c>
      <c r="B35" s="435"/>
      <c r="C35" s="435"/>
      <c r="D35" s="356"/>
      <c r="E35" s="356"/>
      <c r="F35" s="356"/>
      <c r="G35" s="356"/>
      <c r="H35" s="356"/>
      <c r="I35" s="356"/>
    </row>
    <row r="36" spans="1:9" x14ac:dyDescent="0.2">
      <c r="A36" s="466">
        <v>27</v>
      </c>
      <c r="B36" s="435"/>
      <c r="C36" s="435"/>
      <c r="D36" s="356"/>
      <c r="E36" s="356"/>
      <c r="F36" s="356"/>
      <c r="G36" s="356"/>
      <c r="H36" s="356"/>
      <c r="I36" s="356"/>
    </row>
    <row r="37" spans="1:9" x14ac:dyDescent="0.2">
      <c r="A37" s="466">
        <v>28</v>
      </c>
      <c r="B37" s="435"/>
      <c r="C37" s="435"/>
      <c r="D37" s="356"/>
      <c r="E37" s="356"/>
      <c r="F37" s="356"/>
      <c r="G37" s="356"/>
      <c r="H37" s="356"/>
      <c r="I37" s="356"/>
    </row>
    <row r="38" spans="1:9" x14ac:dyDescent="0.2">
      <c r="A38" s="466">
        <v>29</v>
      </c>
      <c r="B38" s="435"/>
      <c r="C38" s="435"/>
      <c r="D38" s="356"/>
      <c r="E38" s="356"/>
      <c r="F38" s="356"/>
      <c r="G38" s="356"/>
      <c r="H38" s="356"/>
      <c r="I38" s="356"/>
    </row>
    <row r="39" spans="1:9" x14ac:dyDescent="0.2">
      <c r="A39" s="466">
        <v>30</v>
      </c>
      <c r="B39" s="435"/>
      <c r="C39" s="435"/>
      <c r="D39" s="356"/>
      <c r="E39" s="356"/>
      <c r="F39" s="356"/>
      <c r="G39" s="356"/>
      <c r="H39" s="356"/>
      <c r="I39" s="356"/>
    </row>
    <row r="40" spans="1:9" x14ac:dyDescent="0.2">
      <c r="A40" s="466">
        <v>31</v>
      </c>
      <c r="B40" s="435"/>
      <c r="C40" s="435"/>
      <c r="D40" s="356"/>
      <c r="E40" s="356"/>
      <c r="F40" s="356"/>
      <c r="G40" s="356"/>
      <c r="H40" s="356"/>
      <c r="I40" s="356"/>
    </row>
    <row r="41" spans="1:9" x14ac:dyDescent="0.2">
      <c r="A41" s="466">
        <v>32</v>
      </c>
      <c r="B41" s="435"/>
      <c r="C41" s="435"/>
      <c r="D41" s="356"/>
      <c r="E41" s="356"/>
      <c r="F41" s="356"/>
      <c r="G41" s="356"/>
      <c r="H41" s="356"/>
      <c r="I41" s="356"/>
    </row>
    <row r="42" spans="1:9" x14ac:dyDescent="0.2">
      <c r="A42" s="466">
        <v>33</v>
      </c>
      <c r="B42" s="435"/>
      <c r="C42" s="435"/>
      <c r="D42" s="356"/>
      <c r="E42" s="356"/>
      <c r="F42" s="356"/>
      <c r="G42" s="356"/>
      <c r="H42" s="356"/>
      <c r="I42" s="356"/>
    </row>
    <row r="43" spans="1:9" x14ac:dyDescent="0.2">
      <c r="A43" s="466">
        <v>34</v>
      </c>
      <c r="B43" s="435"/>
      <c r="C43" s="435"/>
      <c r="D43" s="356"/>
      <c r="E43" s="356"/>
      <c r="F43" s="356"/>
      <c r="G43" s="356"/>
      <c r="H43" s="356"/>
      <c r="I43" s="356"/>
    </row>
    <row r="44" spans="1:9" x14ac:dyDescent="0.2">
      <c r="A44" s="466">
        <v>35</v>
      </c>
      <c r="B44" s="435"/>
      <c r="C44" s="435"/>
      <c r="D44" s="356"/>
      <c r="E44" s="356"/>
      <c r="F44" s="356"/>
      <c r="G44" s="356"/>
      <c r="H44" s="356"/>
      <c r="I44" s="356"/>
    </row>
    <row r="45" spans="1:9" x14ac:dyDescent="0.2">
      <c r="A45" s="466">
        <v>36</v>
      </c>
      <c r="B45" s="435"/>
      <c r="C45" s="435"/>
      <c r="D45" s="356"/>
      <c r="E45" s="356"/>
      <c r="F45" s="356"/>
      <c r="G45" s="356"/>
      <c r="H45" s="356"/>
      <c r="I45" s="356"/>
    </row>
    <row r="46" spans="1:9" x14ac:dyDescent="0.2">
      <c r="A46" s="466">
        <v>37</v>
      </c>
      <c r="B46" s="435"/>
      <c r="C46" s="435"/>
      <c r="D46" s="356"/>
      <c r="E46" s="356"/>
      <c r="F46" s="356"/>
      <c r="G46" s="356"/>
      <c r="H46" s="356"/>
      <c r="I46" s="356"/>
    </row>
    <row r="47" spans="1:9" x14ac:dyDescent="0.2">
      <c r="A47" s="466">
        <v>38</v>
      </c>
      <c r="B47" s="435"/>
      <c r="C47" s="435"/>
      <c r="D47" s="356"/>
      <c r="E47" s="356"/>
      <c r="F47" s="356"/>
      <c r="G47" s="356"/>
      <c r="H47" s="356"/>
      <c r="I47" s="356"/>
    </row>
    <row r="48" spans="1:9" x14ac:dyDescent="0.2">
      <c r="A48" s="466">
        <v>39</v>
      </c>
      <c r="B48" s="435"/>
      <c r="C48" s="435"/>
      <c r="D48" s="356"/>
      <c r="E48" s="356"/>
      <c r="F48" s="356"/>
      <c r="G48" s="356"/>
      <c r="H48" s="356"/>
      <c r="I48" s="356"/>
    </row>
    <row r="49" spans="1:9" x14ac:dyDescent="0.2">
      <c r="A49" s="466">
        <v>40</v>
      </c>
      <c r="B49" s="435"/>
      <c r="C49" s="435"/>
      <c r="D49" s="356"/>
      <c r="E49" s="356"/>
      <c r="F49" s="356"/>
      <c r="G49" s="356"/>
      <c r="H49" s="356"/>
      <c r="I49" s="356"/>
    </row>
    <row r="50" spans="1:9" x14ac:dyDescent="0.2">
      <c r="A50" s="466">
        <v>41</v>
      </c>
      <c r="B50" s="435"/>
      <c r="C50" s="435"/>
      <c r="D50" s="356"/>
      <c r="E50" s="356"/>
      <c r="F50" s="356"/>
      <c r="G50" s="356"/>
      <c r="H50" s="356"/>
      <c r="I50" s="356"/>
    </row>
    <row r="51" spans="1:9" x14ac:dyDescent="0.2">
      <c r="A51" s="466">
        <v>42</v>
      </c>
      <c r="B51" s="435"/>
      <c r="C51" s="435"/>
      <c r="D51" s="356"/>
      <c r="E51" s="356"/>
      <c r="F51" s="356"/>
      <c r="G51" s="356"/>
      <c r="H51" s="356"/>
      <c r="I51" s="356"/>
    </row>
    <row r="52" spans="1:9" x14ac:dyDescent="0.2">
      <c r="A52" s="466">
        <v>43</v>
      </c>
      <c r="B52" s="435"/>
      <c r="C52" s="435"/>
      <c r="D52" s="356"/>
      <c r="E52" s="356"/>
      <c r="F52" s="356"/>
      <c r="G52" s="356"/>
      <c r="H52" s="356"/>
      <c r="I52" s="356"/>
    </row>
    <row r="53" spans="1:9" x14ac:dyDescent="0.2">
      <c r="A53" s="466">
        <v>44</v>
      </c>
      <c r="B53" s="435"/>
      <c r="C53" s="435"/>
      <c r="D53" s="356"/>
      <c r="E53" s="356"/>
      <c r="F53" s="356"/>
      <c r="G53" s="356"/>
      <c r="H53" s="356"/>
      <c r="I53" s="356"/>
    </row>
    <row r="54" spans="1:9" x14ac:dyDescent="0.2">
      <c r="A54" s="466">
        <v>45</v>
      </c>
      <c r="B54" s="435"/>
      <c r="C54" s="435"/>
      <c r="D54" s="356"/>
      <c r="E54" s="356"/>
      <c r="F54" s="356"/>
      <c r="G54" s="356"/>
      <c r="H54" s="356"/>
      <c r="I54" s="356"/>
    </row>
    <row r="55" spans="1:9" x14ac:dyDescent="0.2">
      <c r="A55" s="466">
        <v>46</v>
      </c>
      <c r="B55" s="435"/>
      <c r="C55" s="435"/>
      <c r="D55" s="356"/>
      <c r="E55" s="356"/>
      <c r="F55" s="356"/>
      <c r="G55" s="356"/>
      <c r="H55" s="356"/>
      <c r="I55" s="356"/>
    </row>
    <row r="56" spans="1:9" x14ac:dyDescent="0.2">
      <c r="A56" s="466">
        <v>47</v>
      </c>
      <c r="B56" s="435"/>
      <c r="C56" s="435"/>
      <c r="D56" s="356"/>
      <c r="E56" s="356"/>
      <c r="F56" s="356"/>
      <c r="G56" s="356"/>
      <c r="H56" s="356"/>
      <c r="I56" s="356"/>
    </row>
    <row r="57" spans="1:9" x14ac:dyDescent="0.2">
      <c r="A57" s="466">
        <v>48</v>
      </c>
      <c r="B57" s="435"/>
      <c r="C57" s="435"/>
      <c r="D57" s="356"/>
      <c r="E57" s="356"/>
      <c r="F57" s="356"/>
      <c r="G57" s="356"/>
      <c r="H57" s="356"/>
      <c r="I57" s="356"/>
    </row>
    <row r="58" spans="1:9" x14ac:dyDescent="0.2">
      <c r="A58" s="466">
        <v>49</v>
      </c>
      <c r="B58" s="435"/>
      <c r="C58" s="435"/>
      <c r="D58" s="356"/>
      <c r="E58" s="356"/>
      <c r="F58" s="356"/>
      <c r="G58" s="356"/>
      <c r="H58" s="356"/>
      <c r="I58" s="356"/>
    </row>
    <row r="59" spans="1:9" x14ac:dyDescent="0.2">
      <c r="A59" s="466">
        <v>50</v>
      </c>
      <c r="B59" s="435"/>
      <c r="C59" s="435"/>
      <c r="D59" s="356"/>
      <c r="E59" s="356"/>
      <c r="F59" s="356"/>
      <c r="G59" s="356"/>
      <c r="H59" s="356"/>
      <c r="I59" s="356"/>
    </row>
    <row r="60" spans="1:9" ht="32" x14ac:dyDescent="0.2">
      <c r="A60" s="415" t="s">
        <v>829</v>
      </c>
      <c r="B60" s="416">
        <f>IF(OR(B7="Пожалуйста, выберите…",B7="нет"),0,IFERROR(SUMPRODUCT(B10:B59,C10:C59)*0.007854/'1.Общие данные по зданию'!C12,0))</f>
        <v>0</v>
      </c>
      <c r="C60" s="373" t="s">
        <v>951</v>
      </c>
      <c r="D60" s="356"/>
      <c r="E60" s="356"/>
      <c r="F60" s="356"/>
      <c r="G60" s="356"/>
      <c r="H60" s="356"/>
      <c r="I60" s="356"/>
    </row>
    <row r="61" spans="1:9" hidden="1" x14ac:dyDescent="0.2"/>
    <row r="62" spans="1:9" hidden="1" x14ac:dyDescent="0.2"/>
    <row r="63" spans="1:9" hidden="1" x14ac:dyDescent="0.2"/>
    <row r="64" spans="1:9" hidden="1" x14ac:dyDescent="0.2"/>
    <row r="65" spans="1:9" hidden="1" x14ac:dyDescent="0.2"/>
    <row r="66" spans="1:9" hidden="1" x14ac:dyDescent="0.2"/>
    <row r="67" spans="1:9" x14ac:dyDescent="0.2">
      <c r="A67" s="356"/>
      <c r="B67" s="412">
        <f>IF(OR(AND(B7="да",SUM(B10:B59)&gt;0,SUM(C10:C59)&gt;0),AND(B7="нет")),1,0)</f>
        <v>0</v>
      </c>
      <c r="C67" s="356"/>
      <c r="D67" s="356"/>
      <c r="E67" s="356"/>
      <c r="F67" s="356"/>
      <c r="G67" s="356"/>
      <c r="H67" s="356"/>
      <c r="I67" s="356"/>
    </row>
    <row r="68" spans="1:9" ht="16" x14ac:dyDescent="0.2">
      <c r="A68" s="394" t="s">
        <v>887</v>
      </c>
      <c r="B68" s="395" t="str">
        <f>IF(OR(B4="нет",AND(B4&lt;&gt;"Укажите наличие…",B7&lt;&gt;"пожалуйста, выберите…",B5&gt;0,B67=1)),"Готово","Заполните данные")</f>
        <v>Заполните данные</v>
      </c>
      <c r="C68" s="356"/>
      <c r="D68" s="356"/>
      <c r="E68" s="356"/>
      <c r="F68" s="356"/>
      <c r="G68" s="356"/>
      <c r="H68" s="356"/>
      <c r="I68" s="356"/>
    </row>
    <row r="69" spans="1:9" x14ac:dyDescent="0.2">
      <c r="A69" s="356"/>
      <c r="B69" s="356"/>
      <c r="C69" s="356"/>
      <c r="D69" s="356"/>
      <c r="E69" s="356"/>
      <c r="F69" s="356"/>
      <c r="G69" s="356"/>
      <c r="H69" s="356"/>
      <c r="I69" s="356"/>
    </row>
    <row r="70" spans="1:9" hidden="1" x14ac:dyDescent="0.2"/>
    <row r="71" spans="1:9" hidden="1" x14ac:dyDescent="0.2"/>
    <row r="72" spans="1:9" hidden="1" x14ac:dyDescent="0.2"/>
    <row r="73" spans="1:9" hidden="1" x14ac:dyDescent="0.2"/>
    <row r="74" spans="1:9" hidden="1" x14ac:dyDescent="0.2"/>
    <row r="75" spans="1:9" hidden="1" x14ac:dyDescent="0.2"/>
    <row r="76" spans="1:9" hidden="1" x14ac:dyDescent="0.2"/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algorithmName="SHA-512" hashValue="hKurjwjCOUeC/v+UFA/6Zc0ydyHTFs2t+8JmzUn/T4OBTNPFMjht5+qKd496LUR4C9MXju0smWcHQJ/DmVkq1w==" saltValue="XTlT1jYpAyiIAH3FbZRq+Q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23"/>
  <sheetViews>
    <sheetView zoomScale="80" zoomScaleNormal="80" workbookViewId="0">
      <selection activeCell="C8" sqref="C8"/>
    </sheetView>
  </sheetViews>
  <sheetFormatPr baseColWidth="10" defaultColWidth="0" defaultRowHeight="15" zeroHeight="1" x14ac:dyDescent="0.2"/>
  <cols>
    <col min="1" max="1" width="39.6640625" style="383" customWidth="1"/>
    <col min="2" max="2" width="23.5" style="383" customWidth="1"/>
    <col min="3" max="3" width="50.5" style="383" customWidth="1"/>
    <col min="4" max="4" width="16" style="383" customWidth="1"/>
    <col min="5" max="5" width="10.5" style="383" customWidth="1"/>
    <col min="6" max="6" width="10.33203125" style="383" customWidth="1"/>
    <col min="7" max="7" width="11.83203125" style="383" customWidth="1"/>
    <col min="8" max="9" width="9.1640625" style="383" customWidth="1"/>
    <col min="10" max="26" width="0" style="383" hidden="1" customWidth="1"/>
    <col min="27" max="16384" width="9.1640625" style="383" hidden="1"/>
  </cols>
  <sheetData>
    <row r="1" spans="1:26" s="355" customFormat="1" ht="29" customHeight="1" x14ac:dyDescent="0.2">
      <c r="A1" s="447" t="s">
        <v>904</v>
      </c>
      <c r="B1" s="449"/>
      <c r="C1" s="450"/>
      <c r="D1" s="451" t="s">
        <v>875</v>
      </c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3" customHeight="1" x14ac:dyDescent="0.2">
      <c r="A2" s="356"/>
      <c r="B2" s="356"/>
      <c r="C2" s="414" t="s">
        <v>1023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</row>
    <row r="4" spans="1:26" s="355" customFormat="1" ht="46.5" customHeight="1" x14ac:dyDescent="0.2">
      <c r="A4" s="371" t="s">
        <v>889</v>
      </c>
      <c r="B4" s="380" t="s">
        <v>757</v>
      </c>
      <c r="C4" s="373"/>
      <c r="D4" s="375" t="s">
        <v>971</v>
      </c>
      <c r="E4" s="488" t="s">
        <v>842</v>
      </c>
      <c r="F4" s="488"/>
      <c r="G4" s="488"/>
      <c r="H4" s="356"/>
      <c r="I4" s="356"/>
    </row>
    <row r="5" spans="1:26" s="355" customFormat="1" ht="215" customHeight="1" x14ac:dyDescent="0.2">
      <c r="A5" s="371" t="s">
        <v>1012</v>
      </c>
      <c r="B5" s="380" t="s">
        <v>934</v>
      </c>
      <c r="C5" s="373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10" t="s">
        <v>972</v>
      </c>
      <c r="E5" s="488" t="s">
        <v>842</v>
      </c>
      <c r="F5" s="488"/>
      <c r="G5" s="488"/>
      <c r="H5" s="356"/>
      <c r="I5" s="356"/>
    </row>
    <row r="6" spans="1:26" s="355" customFormat="1" ht="54" customHeight="1" x14ac:dyDescent="0.2">
      <c r="A6" s="371" t="s">
        <v>908</v>
      </c>
      <c r="B6" s="380" t="s">
        <v>757</v>
      </c>
      <c r="C6" s="373"/>
      <c r="D6" s="375" t="s">
        <v>973</v>
      </c>
      <c r="E6" s="488" t="s">
        <v>842</v>
      </c>
      <c r="F6" s="488"/>
      <c r="G6" s="488"/>
      <c r="H6" s="356"/>
      <c r="I6" s="356"/>
    </row>
    <row r="7" spans="1:26" ht="46.5" customHeight="1" x14ac:dyDescent="0.2">
      <c r="A7" s="417" t="s">
        <v>845</v>
      </c>
      <c r="B7" s="378"/>
      <c r="C7" s="373" t="s">
        <v>980</v>
      </c>
      <c r="D7" s="411" t="s">
        <v>964</v>
      </c>
      <c r="E7" s="495" t="s">
        <v>842</v>
      </c>
      <c r="F7" s="495"/>
      <c r="G7" s="495"/>
      <c r="H7" s="356"/>
      <c r="I7" s="356"/>
    </row>
    <row r="8" spans="1:26" s="355" customFormat="1" ht="54" customHeight="1" x14ac:dyDescent="0.2">
      <c r="A8" s="371" t="s">
        <v>927</v>
      </c>
      <c r="B8" s="380" t="s">
        <v>757</v>
      </c>
      <c r="C8" s="469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5" t="s">
        <v>836</v>
      </c>
      <c r="E8" s="481" t="s">
        <v>69</v>
      </c>
      <c r="F8" s="481"/>
      <c r="G8" s="481"/>
      <c r="H8" s="356"/>
      <c r="I8" s="356"/>
    </row>
    <row r="9" spans="1:26" s="355" customFormat="1" ht="10.5" hidden="1" customHeight="1" x14ac:dyDescent="0.2">
      <c r="A9" s="418"/>
      <c r="B9" s="419" t="e">
        <f>IF(AND(B6="да",B8="да"),B7/'1.Общие данные по зданию'!C12-VLOOKUP('1.Общие данные по зданию'!C6,'Экспресс потенциал'!B6:AH27,33,0),B7/'1.Общие данные по зданию'!C12)</f>
        <v>#DIV/0!</v>
      </c>
      <c r="C9" s="420"/>
      <c r="D9" s="421"/>
      <c r="E9" s="422"/>
      <c r="F9" s="422"/>
      <c r="G9" s="422"/>
      <c r="H9" s="356"/>
      <c r="I9" s="356"/>
    </row>
    <row r="10" spans="1:26" s="355" customFormat="1" x14ac:dyDescent="0.2">
      <c r="A10" s="356"/>
      <c r="B10" s="412"/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4" t="s">
        <v>887</v>
      </c>
      <c r="B11" s="395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</sheetData>
  <sheetProtection algorithmName="SHA-512" hashValue="wl5+Kv50f5JbjlfryVjxfNCvedYMVgqtqW1h1FH29dAU+lufCFHuER6kZqtYFnMqJVaWgU5nvvzeL6KQDjFyRw==" saltValue="F93tvymUXgyRT7VYK80EfA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32"/>
  <sheetViews>
    <sheetView zoomScale="110" zoomScaleNormal="110" workbookViewId="0">
      <selection activeCell="B1" sqref="B1"/>
    </sheetView>
  </sheetViews>
  <sheetFormatPr baseColWidth="10" defaultColWidth="0" defaultRowHeight="15" zeroHeight="1" x14ac:dyDescent="0.2"/>
  <cols>
    <col min="1" max="1" width="52.5" style="383" customWidth="1"/>
    <col min="2" max="2" width="25" style="383" customWidth="1"/>
    <col min="3" max="3" width="20.5" style="383" customWidth="1"/>
    <col min="4" max="4" width="13.83203125" style="383" customWidth="1"/>
    <col min="5" max="6" width="12.1640625" style="383" customWidth="1"/>
    <col min="7" max="7" width="12.83203125" style="383" customWidth="1"/>
    <col min="8" max="8" width="6.5" style="383" customWidth="1"/>
    <col min="9" max="27" width="9.1640625" style="383" hidden="1" customWidth="1"/>
    <col min="28" max="16381" width="9.1640625" style="383" hidden="1"/>
    <col min="16382" max="16382" width="4.1640625" style="383" hidden="1" customWidth="1"/>
    <col min="16383" max="16383" width="1.5" style="383" hidden="1" customWidth="1"/>
    <col min="16384" max="16384" width="3.83203125" style="383" hidden="1" customWidth="1"/>
  </cols>
  <sheetData>
    <row r="1" spans="1:26" s="355" customFormat="1" ht="27" customHeight="1" x14ac:dyDescent="0.25">
      <c r="A1" s="447" t="s">
        <v>905</v>
      </c>
      <c r="B1" s="449"/>
      <c r="C1" s="451" t="s">
        <v>875</v>
      </c>
      <c r="D1" s="449"/>
      <c r="E1" s="449"/>
      <c r="F1" s="449"/>
      <c r="G1" s="449"/>
      <c r="H1" s="449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0" customHeight="1" x14ac:dyDescent="0.2">
      <c r="A2" s="356"/>
      <c r="B2" s="356"/>
      <c r="C2" s="414" t="s">
        <v>1023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</row>
    <row r="4" spans="1:26" s="355" customFormat="1" ht="42" customHeight="1" x14ac:dyDescent="0.2">
      <c r="A4" s="371" t="s">
        <v>981</v>
      </c>
      <c r="B4" s="380" t="s">
        <v>757</v>
      </c>
      <c r="C4" s="373"/>
      <c r="D4" s="375" t="s">
        <v>974</v>
      </c>
      <c r="E4" s="488" t="s">
        <v>997</v>
      </c>
      <c r="F4" s="488"/>
      <c r="G4" s="488"/>
      <c r="H4" s="356"/>
      <c r="I4" s="356"/>
    </row>
    <row r="5" spans="1:26" ht="12.5" hidden="1" customHeight="1" x14ac:dyDescent="0.2">
      <c r="A5" s="401" t="s">
        <v>928</v>
      </c>
      <c r="B5" s="378"/>
      <c r="C5" s="423" t="s">
        <v>948</v>
      </c>
      <c r="D5" s="411" t="s">
        <v>846</v>
      </c>
      <c r="E5" s="495" t="s">
        <v>842</v>
      </c>
      <c r="F5" s="495"/>
      <c r="G5" s="495"/>
      <c r="H5" s="356"/>
      <c r="I5" s="356"/>
    </row>
    <row r="6" spans="1:26" ht="26" customHeight="1" x14ac:dyDescent="0.2">
      <c r="A6" s="518" t="s">
        <v>1003</v>
      </c>
      <c r="B6" s="519"/>
      <c r="C6" s="520"/>
      <c r="D6" s="356"/>
      <c r="E6" s="356"/>
      <c r="F6" s="356"/>
      <c r="G6" s="356"/>
      <c r="H6" s="356"/>
      <c r="I6" s="356"/>
      <c r="J6" s="356"/>
    </row>
    <row r="7" spans="1:26" ht="48" customHeight="1" x14ac:dyDescent="0.2">
      <c r="A7" s="399" t="s">
        <v>936</v>
      </c>
      <c r="B7" s="399" t="s">
        <v>809</v>
      </c>
      <c r="C7" s="399" t="s">
        <v>838</v>
      </c>
      <c r="D7" s="370" t="s">
        <v>840</v>
      </c>
      <c r="E7" s="521" t="s">
        <v>841</v>
      </c>
      <c r="F7" s="521"/>
      <c r="G7" s="521"/>
      <c r="H7" s="356"/>
      <c r="I7" s="356"/>
      <c r="J7" s="424" t="s">
        <v>814</v>
      </c>
    </row>
    <row r="8" spans="1:26" s="428" customFormat="1" ht="21" customHeight="1" x14ac:dyDescent="0.2">
      <c r="A8" s="401" t="s">
        <v>939</v>
      </c>
      <c r="B8" s="425" t="s">
        <v>805</v>
      </c>
      <c r="C8" s="426"/>
      <c r="D8" s="512" t="s">
        <v>975</v>
      </c>
      <c r="E8" s="506" t="s">
        <v>842</v>
      </c>
      <c r="F8" s="507"/>
      <c r="G8" s="508"/>
      <c r="H8" s="356"/>
      <c r="I8" s="427">
        <f>C8*списки!C564</f>
        <v>0</v>
      </c>
    </row>
    <row r="9" spans="1:26" s="428" customFormat="1" ht="19" customHeight="1" x14ac:dyDescent="0.2">
      <c r="A9" s="401" t="s">
        <v>940</v>
      </c>
      <c r="B9" s="425" t="s">
        <v>805</v>
      </c>
      <c r="C9" s="426"/>
      <c r="D9" s="513"/>
      <c r="E9" s="509"/>
      <c r="F9" s="510"/>
      <c r="G9" s="511"/>
      <c r="H9" s="356"/>
      <c r="I9" s="427">
        <f>C9*списки!C565</f>
        <v>0</v>
      </c>
    </row>
    <row r="10" spans="1:26" s="428" customFormat="1" ht="21" customHeight="1" x14ac:dyDescent="0.2">
      <c r="A10" s="401" t="s">
        <v>941</v>
      </c>
      <c r="B10" s="425" t="s">
        <v>805</v>
      </c>
      <c r="C10" s="426"/>
      <c r="D10" s="497"/>
      <c r="E10" s="498"/>
      <c r="F10" s="498"/>
      <c r="G10" s="499"/>
      <c r="H10" s="356"/>
      <c r="I10" s="427">
        <f>C10*списки!C566</f>
        <v>0</v>
      </c>
    </row>
    <row r="11" spans="1:26" s="428" customFormat="1" ht="17" x14ac:dyDescent="0.2">
      <c r="A11" s="401" t="s">
        <v>942</v>
      </c>
      <c r="B11" s="425" t="s">
        <v>805</v>
      </c>
      <c r="C11" s="426"/>
      <c r="D11" s="500"/>
      <c r="E11" s="501"/>
      <c r="F11" s="501"/>
      <c r="G11" s="502"/>
      <c r="H11" s="356"/>
      <c r="I11" s="427">
        <f>C11*списки!C567</f>
        <v>0</v>
      </c>
    </row>
    <row r="12" spans="1:26" s="428" customFormat="1" ht="17" x14ac:dyDescent="0.2">
      <c r="A12" s="401" t="s">
        <v>943</v>
      </c>
      <c r="B12" s="425" t="s">
        <v>1001</v>
      </c>
      <c r="C12" s="426"/>
      <c r="D12" s="500"/>
      <c r="E12" s="501"/>
      <c r="F12" s="501"/>
      <c r="G12" s="502"/>
      <c r="H12" s="356"/>
      <c r="I12" s="427">
        <f>C12*списки!C568</f>
        <v>0</v>
      </c>
    </row>
    <row r="13" spans="1:26" s="428" customFormat="1" ht="17" x14ac:dyDescent="0.2">
      <c r="A13" s="401" t="s">
        <v>945</v>
      </c>
      <c r="B13" s="425" t="s">
        <v>805</v>
      </c>
      <c r="C13" s="426"/>
      <c r="D13" s="500"/>
      <c r="E13" s="501"/>
      <c r="F13" s="501"/>
      <c r="G13" s="502"/>
      <c r="H13" s="356"/>
      <c r="I13" s="427">
        <f>C13*списки!C569</f>
        <v>0</v>
      </c>
    </row>
    <row r="14" spans="1:26" s="428" customFormat="1" ht="17" x14ac:dyDescent="0.2">
      <c r="A14" s="401" t="s">
        <v>946</v>
      </c>
      <c r="B14" s="425" t="s">
        <v>805</v>
      </c>
      <c r="C14" s="426"/>
      <c r="D14" s="500"/>
      <c r="E14" s="501"/>
      <c r="F14" s="501"/>
      <c r="G14" s="502"/>
      <c r="H14" s="356"/>
      <c r="I14" s="427">
        <f>C14*списки!C570</f>
        <v>0</v>
      </c>
    </row>
    <row r="15" spans="1:26" s="428" customFormat="1" ht="17" x14ac:dyDescent="0.2">
      <c r="A15" s="401" t="s">
        <v>947</v>
      </c>
      <c r="B15" s="425" t="s">
        <v>805</v>
      </c>
      <c r="C15" s="426"/>
      <c r="D15" s="503"/>
      <c r="E15" s="504"/>
      <c r="F15" s="504"/>
      <c r="G15" s="505"/>
      <c r="H15" s="356"/>
      <c r="I15" s="427">
        <f>C15*списки!C571</f>
        <v>0</v>
      </c>
    </row>
    <row r="16" spans="1:26" s="355" customFormat="1" ht="17" x14ac:dyDescent="0.2">
      <c r="A16" s="401" t="s">
        <v>950</v>
      </c>
      <c r="B16" s="425" t="s">
        <v>949</v>
      </c>
      <c r="C16" s="429">
        <f>SUM(I8:I15)</f>
        <v>0</v>
      </c>
      <c r="D16" s="517" t="s">
        <v>951</v>
      </c>
      <c r="E16" s="517"/>
      <c r="F16" s="517"/>
      <c r="G16" s="517"/>
      <c r="H16" s="356"/>
      <c r="I16" s="356"/>
    </row>
    <row r="17" spans="1:9" x14ac:dyDescent="0.2">
      <c r="A17" s="356"/>
      <c r="B17" s="356"/>
      <c r="C17" s="356"/>
      <c r="D17" s="356"/>
      <c r="E17" s="407"/>
      <c r="F17" s="407"/>
      <c r="G17" s="407"/>
      <c r="H17" s="356"/>
      <c r="I17" s="356"/>
    </row>
    <row r="18" spans="1:9" s="355" customFormat="1" ht="59" customHeight="1" x14ac:dyDescent="0.2">
      <c r="A18" s="424" t="s">
        <v>1015</v>
      </c>
      <c r="B18" s="380" t="s">
        <v>757</v>
      </c>
      <c r="C18" s="375"/>
      <c r="D18" s="375" t="s">
        <v>974</v>
      </c>
      <c r="E18" s="488" t="s">
        <v>997</v>
      </c>
      <c r="F18" s="488"/>
      <c r="G18" s="488"/>
      <c r="H18" s="356"/>
      <c r="I18" s="356"/>
    </row>
    <row r="19" spans="1:9" s="428" customFormat="1" ht="34" customHeight="1" x14ac:dyDescent="0.2">
      <c r="A19" s="371" t="s">
        <v>1004</v>
      </c>
      <c r="B19" s="425" t="s">
        <v>949</v>
      </c>
      <c r="C19" s="426"/>
      <c r="D19" s="514" t="s">
        <v>1002</v>
      </c>
      <c r="E19" s="515"/>
      <c r="F19" s="515"/>
      <c r="G19" s="516"/>
      <c r="H19" s="356"/>
      <c r="I19" s="427">
        <f>C19</f>
        <v>0</v>
      </c>
    </row>
    <row r="20" spans="1:9" x14ac:dyDescent="0.2">
      <c r="A20" s="356"/>
      <c r="B20" s="356"/>
      <c r="C20" s="356"/>
      <c r="D20" s="356"/>
      <c r="E20" s="407"/>
      <c r="F20" s="407"/>
      <c r="G20" s="407"/>
      <c r="H20" s="356"/>
      <c r="I20" s="356"/>
    </row>
    <row r="21" spans="1:9" ht="16" x14ac:dyDescent="0.2">
      <c r="A21" s="394" t="s">
        <v>991</v>
      </c>
      <c r="B21" s="395" t="str">
        <f>IF(OR(AND(B4="да",SUM(C8:C15)&gt;0),AND(B4="нет")),"Готово","Заполните данные")</f>
        <v>Заполните данные</v>
      </c>
      <c r="C21" s="356"/>
      <c r="D21" s="356"/>
      <c r="E21" s="356"/>
      <c r="F21" s="356"/>
      <c r="G21" s="356"/>
      <c r="H21" s="356"/>
      <c r="I21" s="356"/>
    </row>
    <row r="22" spans="1:9" ht="16" x14ac:dyDescent="0.2">
      <c r="A22" s="394" t="s">
        <v>992</v>
      </c>
      <c r="B22" s="395" t="str">
        <f>IF(OR(AND(B18="да",C19&gt;0),AND(B18="нет")),"Готово","Заполните данные")</f>
        <v>Заполните данные</v>
      </c>
      <c r="C22" s="356"/>
      <c r="D22" s="356"/>
      <c r="E22" s="356"/>
      <c r="F22" s="356"/>
      <c r="G22" s="356"/>
      <c r="H22" s="356"/>
      <c r="I22" s="356"/>
    </row>
    <row r="23" spans="1:9" hidden="1" x14ac:dyDescent="0.2"/>
    <row r="24" spans="1:9" hidden="1" x14ac:dyDescent="0.2"/>
    <row r="25" spans="1:9" hidden="1" x14ac:dyDescent="0.2"/>
    <row r="26" spans="1:9" hidden="1" x14ac:dyDescent="0.2"/>
    <row r="27" spans="1:9" hidden="1" x14ac:dyDescent="0.2"/>
    <row r="28" spans="1:9" hidden="1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</sheetData>
  <sheetProtection algorithmName="SHA-512" hashValue="aOgAkmZI7TDKNcgCjQp4OCyqVFVWofzIe70aWTSaepL8MyM3nljs8tInraf1lXfguXbTcSQbo6sq4ju2+q03kw==" saltValue="9UKrzoSupXVNe9sxPwuEtw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99"/>
  <sheetViews>
    <sheetView zoomScale="90" zoomScaleNormal="90" workbookViewId="0">
      <selection activeCell="F15" sqref="F15"/>
    </sheetView>
  </sheetViews>
  <sheetFormatPr baseColWidth="10" defaultColWidth="0" defaultRowHeight="15" zeroHeight="1" x14ac:dyDescent="0.2"/>
  <cols>
    <col min="1" max="1" width="52.5" style="383" customWidth="1"/>
    <col min="2" max="2" width="24.5" style="383" customWidth="1"/>
    <col min="3" max="3" width="15.83203125" style="383" customWidth="1"/>
    <col min="4" max="4" width="18.5" style="383" customWidth="1"/>
    <col min="5" max="5" width="15.33203125" style="383" customWidth="1"/>
    <col min="6" max="6" width="19.1640625" style="383" customWidth="1"/>
    <col min="7" max="7" width="14.1640625" style="383" customWidth="1"/>
    <col min="8" max="8" width="13.83203125" style="383" customWidth="1"/>
    <col min="9" max="9" width="3.83203125" style="383" customWidth="1"/>
    <col min="10" max="16383" width="6.83203125" style="383" hidden="1"/>
    <col min="16384" max="16384" width="6.33203125" style="383" hidden="1"/>
  </cols>
  <sheetData>
    <row r="1" spans="1:10" s="450" customFormat="1" ht="31" customHeight="1" x14ac:dyDescent="0.2">
      <c r="A1" s="447" t="s">
        <v>906</v>
      </c>
      <c r="B1" s="449"/>
      <c r="C1" s="451" t="s">
        <v>875</v>
      </c>
      <c r="D1" s="449"/>
      <c r="E1" s="449"/>
      <c r="F1" s="449"/>
      <c r="G1" s="449"/>
      <c r="H1" s="449"/>
      <c r="I1" s="449"/>
    </row>
    <row r="2" spans="1:10" s="355" customFormat="1" ht="19" customHeight="1" x14ac:dyDescent="0.2">
      <c r="A2" s="356"/>
      <c r="B2" s="356"/>
      <c r="C2" s="356"/>
      <c r="D2" s="414" t="s">
        <v>1023</v>
      </c>
      <c r="E2" s="414"/>
      <c r="F2" s="356"/>
      <c r="G2" s="356"/>
      <c r="H2" s="356"/>
      <c r="I2" s="356"/>
      <c r="J2" s="356"/>
    </row>
    <row r="3" spans="1:10" s="355" customFormat="1" ht="48" x14ac:dyDescent="0.2">
      <c r="A3" s="367" t="s">
        <v>168</v>
      </c>
      <c r="B3" s="368" t="s">
        <v>167</v>
      </c>
      <c r="C3" s="367" t="s">
        <v>779</v>
      </c>
      <c r="D3" s="461" t="s">
        <v>958</v>
      </c>
      <c r="E3" s="480" t="s">
        <v>841</v>
      </c>
      <c r="F3" s="480"/>
      <c r="G3" s="480"/>
      <c r="H3" s="356"/>
      <c r="I3" s="356"/>
      <c r="J3" s="356"/>
    </row>
    <row r="4" spans="1:10" s="355" customFormat="1" ht="36" customHeight="1" x14ac:dyDescent="0.2">
      <c r="A4" s="371" t="s">
        <v>890</v>
      </c>
      <c r="B4" s="380" t="s">
        <v>757</v>
      </c>
      <c r="C4" s="373"/>
      <c r="D4" s="375" t="s">
        <v>976</v>
      </c>
      <c r="E4" s="488" t="s">
        <v>997</v>
      </c>
      <c r="F4" s="488"/>
      <c r="G4" s="488"/>
      <c r="H4" s="356"/>
      <c r="I4" s="356"/>
    </row>
    <row r="5" spans="1:10" s="355" customFormat="1" x14ac:dyDescent="0.2">
      <c r="A5" s="356"/>
      <c r="B5" s="356"/>
      <c r="C5" s="356"/>
      <c r="D5" s="356"/>
      <c r="E5" s="414"/>
      <c r="F5" s="356"/>
      <c r="G5" s="356"/>
      <c r="H5" s="356"/>
      <c r="I5" s="356"/>
      <c r="J5" s="356"/>
    </row>
    <row r="6" spans="1:10" x14ac:dyDescent="0.2">
      <c r="A6" s="523" t="s">
        <v>848</v>
      </c>
      <c r="B6" s="524"/>
      <c r="C6" s="525"/>
      <c r="D6" s="356"/>
      <c r="E6" s="356"/>
      <c r="F6" s="356"/>
      <c r="G6" s="356"/>
      <c r="H6" s="356"/>
      <c r="I6" s="356"/>
      <c r="J6" s="356"/>
    </row>
    <row r="7" spans="1:10" ht="112" x14ac:dyDescent="0.2">
      <c r="A7" s="367" t="s">
        <v>936</v>
      </c>
      <c r="B7" s="367" t="s">
        <v>809</v>
      </c>
      <c r="C7" s="367" t="s">
        <v>838</v>
      </c>
      <c r="D7" s="367" t="s">
        <v>840</v>
      </c>
      <c r="E7" s="480" t="s">
        <v>841</v>
      </c>
      <c r="F7" s="480"/>
      <c r="G7" s="480"/>
      <c r="H7" s="356"/>
      <c r="I7" s="356"/>
      <c r="J7" s="424" t="s">
        <v>814</v>
      </c>
    </row>
    <row r="8" spans="1:10" ht="28.5" customHeight="1" x14ac:dyDescent="0.2">
      <c r="A8" s="464" t="s">
        <v>990</v>
      </c>
      <c r="B8" s="430" t="s">
        <v>805</v>
      </c>
      <c r="C8" s="431"/>
      <c r="D8" s="375" t="s">
        <v>977</v>
      </c>
      <c r="E8" s="488" t="s">
        <v>997</v>
      </c>
      <c r="F8" s="488"/>
      <c r="G8" s="488"/>
      <c r="H8" s="356"/>
      <c r="I8" s="432"/>
      <c r="J8" s="433">
        <f>C8*списки!C554</f>
        <v>0</v>
      </c>
    </row>
    <row r="9" spans="1:10" x14ac:dyDescent="0.2">
      <c r="A9" s="465" t="s">
        <v>832</v>
      </c>
      <c r="B9" s="430" t="s">
        <v>833</v>
      </c>
      <c r="C9" s="431"/>
      <c r="D9" s="356"/>
      <c r="E9" s="356"/>
      <c r="F9" s="356"/>
      <c r="G9" s="356"/>
      <c r="H9" s="356"/>
      <c r="I9" s="356"/>
      <c r="J9" s="433">
        <f>C9*списки!C555</f>
        <v>0</v>
      </c>
    </row>
    <row r="10" spans="1:10" x14ac:dyDescent="0.2">
      <c r="A10" s="465" t="s">
        <v>993</v>
      </c>
      <c r="B10" s="430" t="s">
        <v>805</v>
      </c>
      <c r="C10" s="431"/>
      <c r="D10" s="356"/>
      <c r="E10" s="356"/>
      <c r="F10" s="356"/>
      <c r="G10" s="356"/>
      <c r="H10" s="356"/>
      <c r="I10" s="356"/>
      <c r="J10" s="433">
        <f>C10*списки!C556</f>
        <v>0</v>
      </c>
    </row>
    <row r="11" spans="1:10" ht="15.75" customHeight="1" x14ac:dyDescent="0.2">
      <c r="A11" s="465" t="s">
        <v>989</v>
      </c>
      <c r="B11" s="430" t="s">
        <v>805</v>
      </c>
      <c r="C11" s="431"/>
      <c r="D11" s="356"/>
      <c r="E11" s="356"/>
      <c r="F11" s="356"/>
      <c r="G11" s="356"/>
      <c r="H11" s="356"/>
      <c r="I11" s="356"/>
      <c r="J11" s="433">
        <f>C11*списки!C557</f>
        <v>0</v>
      </c>
    </row>
    <row r="12" spans="1:10" x14ac:dyDescent="0.2">
      <c r="A12" s="465" t="s">
        <v>807</v>
      </c>
      <c r="B12" s="430" t="s">
        <v>805</v>
      </c>
      <c r="C12" s="431"/>
      <c r="D12" s="356"/>
      <c r="E12" s="356"/>
      <c r="F12" s="356"/>
      <c r="G12" s="356"/>
      <c r="H12" s="356"/>
      <c r="I12" s="356"/>
      <c r="J12" s="433">
        <f>C12*списки!C558</f>
        <v>0</v>
      </c>
    </row>
    <row r="13" spans="1:10" x14ac:dyDescent="0.2">
      <c r="A13" s="465" t="s">
        <v>1</v>
      </c>
      <c r="B13" s="430" t="s">
        <v>834</v>
      </c>
      <c r="C13" s="431"/>
      <c r="D13" s="356"/>
      <c r="E13" s="356"/>
      <c r="F13" s="356"/>
      <c r="G13" s="356"/>
      <c r="H13" s="356"/>
      <c r="I13" s="356"/>
      <c r="J13" s="433">
        <f>C13*списки!C559</f>
        <v>0</v>
      </c>
    </row>
    <row r="14" spans="1:10" x14ac:dyDescent="0.2">
      <c r="A14" s="465" t="s">
        <v>988</v>
      </c>
      <c r="B14" s="430" t="s">
        <v>805</v>
      </c>
      <c r="C14" s="431"/>
      <c r="D14" s="356"/>
      <c r="E14" s="356"/>
      <c r="F14" s="356"/>
      <c r="G14" s="356"/>
      <c r="H14" s="356"/>
      <c r="I14" s="356"/>
      <c r="J14" s="433">
        <f>C14*списки!C560</f>
        <v>0</v>
      </c>
    </row>
    <row r="15" spans="1:10" s="355" customFormat="1" x14ac:dyDescent="0.2">
      <c r="A15" s="356"/>
      <c r="B15" s="356"/>
      <c r="C15" s="356"/>
      <c r="D15" s="356"/>
      <c r="E15" s="414"/>
      <c r="F15" s="356"/>
      <c r="G15" s="356"/>
      <c r="H15" s="356"/>
      <c r="I15" s="356"/>
      <c r="J15" s="356"/>
    </row>
    <row r="16" spans="1:10" s="463" customFormat="1" x14ac:dyDescent="0.2">
      <c r="A16" s="526" t="s">
        <v>816</v>
      </c>
      <c r="B16" s="526"/>
      <c r="C16" s="526"/>
      <c r="D16" s="526"/>
      <c r="E16" s="526"/>
      <c r="F16" s="526"/>
      <c r="G16" s="414"/>
      <c r="H16" s="414"/>
      <c r="I16" s="414"/>
      <c r="J16" s="414"/>
    </row>
    <row r="17" spans="1:10" s="463" customFormat="1" x14ac:dyDescent="0.2">
      <c r="A17" s="522" t="s">
        <v>907</v>
      </c>
      <c r="B17" s="522"/>
      <c r="C17" s="522"/>
      <c r="D17" s="522"/>
      <c r="E17" s="522"/>
      <c r="F17" s="522"/>
      <c r="G17" s="414"/>
      <c r="H17" s="414"/>
      <c r="I17" s="414"/>
      <c r="J17" s="414"/>
    </row>
    <row r="18" spans="1:10" s="463" customFormat="1" ht="23.25" customHeight="1" x14ac:dyDescent="0.2">
      <c r="A18" s="527" t="s">
        <v>811</v>
      </c>
      <c r="B18" s="527"/>
      <c r="C18" s="527"/>
      <c r="D18" s="527" t="s">
        <v>813</v>
      </c>
      <c r="E18" s="527"/>
      <c r="F18" s="527"/>
      <c r="G18" s="414"/>
      <c r="H18" s="414"/>
      <c r="I18" s="414"/>
      <c r="J18" s="414"/>
    </row>
    <row r="19" spans="1:10" ht="64" x14ac:dyDescent="0.2">
      <c r="A19" s="462" t="s">
        <v>812</v>
      </c>
      <c r="B19" s="462" t="s">
        <v>929</v>
      </c>
      <c r="C19" s="462" t="s">
        <v>930</v>
      </c>
      <c r="D19" s="462" t="s">
        <v>812</v>
      </c>
      <c r="E19" s="462" t="s">
        <v>929</v>
      </c>
      <c r="F19" s="462" t="s">
        <v>930</v>
      </c>
      <c r="G19" s="356"/>
      <c r="H19" s="356"/>
      <c r="I19" s="356"/>
      <c r="J19" s="356"/>
    </row>
    <row r="20" spans="1:10" x14ac:dyDescent="0.2">
      <c r="A20" s="466">
        <v>1</v>
      </c>
      <c r="B20" s="435"/>
      <c r="C20" s="435"/>
      <c r="D20" s="466">
        <v>1</v>
      </c>
      <c r="E20" s="435"/>
      <c r="F20" s="435"/>
      <c r="G20" s="356"/>
      <c r="H20" s="356"/>
      <c r="I20" s="356"/>
      <c r="J20" s="356"/>
    </row>
    <row r="21" spans="1:10" x14ac:dyDescent="0.2">
      <c r="A21" s="466">
        <v>2</v>
      </c>
      <c r="B21" s="435"/>
      <c r="C21" s="435"/>
      <c r="D21" s="466">
        <v>2</v>
      </c>
      <c r="E21" s="435"/>
      <c r="F21" s="435"/>
      <c r="G21" s="356"/>
      <c r="H21" s="356"/>
      <c r="I21" s="356"/>
      <c r="J21" s="356"/>
    </row>
    <row r="22" spans="1:10" x14ac:dyDescent="0.2">
      <c r="A22" s="466">
        <v>3</v>
      </c>
      <c r="B22" s="435"/>
      <c r="C22" s="435"/>
      <c r="D22" s="466">
        <v>3</v>
      </c>
      <c r="E22" s="435"/>
      <c r="F22" s="435"/>
      <c r="G22" s="356"/>
      <c r="H22" s="356"/>
      <c r="I22" s="356"/>
      <c r="J22" s="356"/>
    </row>
    <row r="23" spans="1:10" x14ac:dyDescent="0.2">
      <c r="A23" s="466">
        <v>4</v>
      </c>
      <c r="B23" s="435"/>
      <c r="C23" s="435"/>
      <c r="D23" s="466">
        <v>4</v>
      </c>
      <c r="E23" s="435"/>
      <c r="F23" s="435"/>
      <c r="G23" s="356"/>
      <c r="H23" s="356"/>
      <c r="I23" s="356"/>
      <c r="J23" s="356"/>
    </row>
    <row r="24" spans="1:10" x14ac:dyDescent="0.2">
      <c r="A24" s="466">
        <v>5</v>
      </c>
      <c r="B24" s="435"/>
      <c r="C24" s="435"/>
      <c r="D24" s="466">
        <v>5</v>
      </c>
      <c r="E24" s="435"/>
      <c r="F24" s="435"/>
      <c r="G24" s="356"/>
      <c r="H24" s="356"/>
      <c r="I24" s="356"/>
      <c r="J24" s="356"/>
    </row>
    <row r="25" spans="1:10" x14ac:dyDescent="0.2">
      <c r="A25" s="466">
        <v>6</v>
      </c>
      <c r="B25" s="435"/>
      <c r="C25" s="435"/>
      <c r="D25" s="466">
        <v>6</v>
      </c>
      <c r="E25" s="435"/>
      <c r="F25" s="435"/>
      <c r="G25" s="356"/>
      <c r="H25" s="356"/>
      <c r="I25" s="356"/>
      <c r="J25" s="356"/>
    </row>
    <row r="26" spans="1:10" x14ac:dyDescent="0.2">
      <c r="A26" s="466">
        <v>7</v>
      </c>
      <c r="B26" s="435"/>
      <c r="C26" s="435"/>
      <c r="D26" s="466">
        <v>7</v>
      </c>
      <c r="E26" s="435"/>
      <c r="F26" s="435"/>
      <c r="G26" s="356"/>
      <c r="H26" s="356"/>
      <c r="I26" s="356"/>
      <c r="J26" s="356"/>
    </row>
    <row r="27" spans="1:10" x14ac:dyDescent="0.2">
      <c r="A27" s="466">
        <v>8</v>
      </c>
      <c r="B27" s="435"/>
      <c r="C27" s="435"/>
      <c r="D27" s="466">
        <v>8</v>
      </c>
      <c r="E27" s="435"/>
      <c r="F27" s="435"/>
      <c r="G27" s="356"/>
      <c r="H27" s="356"/>
      <c r="I27" s="356"/>
      <c r="J27" s="356"/>
    </row>
    <row r="28" spans="1:10" x14ac:dyDescent="0.2">
      <c r="A28" s="466">
        <v>9</v>
      </c>
      <c r="B28" s="435"/>
      <c r="C28" s="435"/>
      <c r="D28" s="466">
        <v>9</v>
      </c>
      <c r="E28" s="435"/>
      <c r="F28" s="435"/>
      <c r="G28" s="356"/>
      <c r="H28" s="356"/>
      <c r="I28" s="356"/>
      <c r="J28" s="356"/>
    </row>
    <row r="29" spans="1:10" x14ac:dyDescent="0.2">
      <c r="A29" s="466">
        <v>10</v>
      </c>
      <c r="B29" s="435"/>
      <c r="C29" s="435"/>
      <c r="D29" s="466">
        <v>10</v>
      </c>
      <c r="E29" s="435"/>
      <c r="F29" s="435"/>
      <c r="G29" s="356"/>
      <c r="H29" s="356"/>
      <c r="I29" s="356"/>
      <c r="J29" s="356"/>
    </row>
    <row r="30" spans="1:10" x14ac:dyDescent="0.2">
      <c r="A30" s="466">
        <v>11</v>
      </c>
      <c r="B30" s="435"/>
      <c r="C30" s="435"/>
      <c r="D30" s="466">
        <v>11</v>
      </c>
      <c r="E30" s="435"/>
      <c r="F30" s="435"/>
      <c r="G30" s="356"/>
      <c r="H30" s="356"/>
      <c r="I30" s="356"/>
      <c r="J30" s="356"/>
    </row>
    <row r="31" spans="1:10" x14ac:dyDescent="0.2">
      <c r="A31" s="466">
        <v>12</v>
      </c>
      <c r="B31" s="435"/>
      <c r="C31" s="435"/>
      <c r="D31" s="466">
        <v>12</v>
      </c>
      <c r="E31" s="435"/>
      <c r="F31" s="435"/>
      <c r="G31" s="356"/>
      <c r="H31" s="356"/>
      <c r="I31" s="356"/>
      <c r="J31" s="356"/>
    </row>
    <row r="32" spans="1:10" x14ac:dyDescent="0.2">
      <c r="A32" s="466">
        <v>13</v>
      </c>
      <c r="B32" s="435"/>
      <c r="C32" s="435"/>
      <c r="D32" s="466">
        <v>13</v>
      </c>
      <c r="E32" s="435"/>
      <c r="F32" s="435"/>
      <c r="G32" s="356"/>
      <c r="H32" s="356"/>
      <c r="I32" s="356"/>
      <c r="J32" s="356"/>
    </row>
    <row r="33" spans="1:10" ht="15.75" customHeight="1" x14ac:dyDescent="0.2">
      <c r="A33" s="466">
        <v>14</v>
      </c>
      <c r="B33" s="435"/>
      <c r="C33" s="435"/>
      <c r="D33" s="466">
        <v>14</v>
      </c>
      <c r="E33" s="435"/>
      <c r="F33" s="435"/>
      <c r="G33" s="356"/>
      <c r="H33" s="356"/>
      <c r="I33" s="356"/>
      <c r="J33" s="356"/>
    </row>
    <row r="34" spans="1:10" ht="15.75" customHeight="1" x14ac:dyDescent="0.2">
      <c r="A34" s="466">
        <v>15</v>
      </c>
      <c r="B34" s="435"/>
      <c r="C34" s="435"/>
      <c r="D34" s="466">
        <v>15</v>
      </c>
      <c r="E34" s="435"/>
      <c r="F34" s="435"/>
      <c r="G34" s="356"/>
      <c r="H34" s="356"/>
      <c r="I34" s="356"/>
      <c r="J34" s="356"/>
    </row>
    <row r="35" spans="1:10" ht="15.75" customHeight="1" x14ac:dyDescent="0.2">
      <c r="A35" s="466">
        <v>16</v>
      </c>
      <c r="B35" s="435"/>
      <c r="C35" s="435"/>
      <c r="D35" s="466">
        <v>16</v>
      </c>
      <c r="E35" s="435"/>
      <c r="F35" s="435"/>
      <c r="G35" s="356"/>
      <c r="H35" s="356"/>
      <c r="I35" s="356"/>
      <c r="J35" s="356"/>
    </row>
    <row r="36" spans="1:10" ht="15.75" customHeight="1" x14ac:dyDescent="0.2">
      <c r="A36" s="466">
        <v>17</v>
      </c>
      <c r="B36" s="435"/>
      <c r="C36" s="435"/>
      <c r="D36" s="466">
        <v>17</v>
      </c>
      <c r="E36" s="435"/>
      <c r="F36" s="435"/>
      <c r="G36" s="356"/>
      <c r="H36" s="356"/>
      <c r="I36" s="356"/>
      <c r="J36" s="356"/>
    </row>
    <row r="37" spans="1:10" ht="15.75" customHeight="1" x14ac:dyDescent="0.2">
      <c r="A37" s="466">
        <v>18</v>
      </c>
      <c r="B37" s="435"/>
      <c r="C37" s="435"/>
      <c r="D37" s="466">
        <v>18</v>
      </c>
      <c r="E37" s="435"/>
      <c r="F37" s="435"/>
      <c r="G37" s="356"/>
      <c r="H37" s="356"/>
      <c r="I37" s="356"/>
      <c r="J37" s="356"/>
    </row>
    <row r="38" spans="1:10" ht="15.75" customHeight="1" x14ac:dyDescent="0.2">
      <c r="A38" s="466">
        <v>19</v>
      </c>
      <c r="B38" s="435"/>
      <c r="C38" s="435"/>
      <c r="D38" s="466">
        <v>19</v>
      </c>
      <c r="E38" s="435"/>
      <c r="F38" s="435"/>
      <c r="G38" s="356"/>
      <c r="H38" s="356"/>
      <c r="I38" s="356"/>
      <c r="J38" s="356"/>
    </row>
    <row r="39" spans="1:10" ht="15.75" customHeight="1" x14ac:dyDescent="0.2">
      <c r="A39" s="466">
        <v>20</v>
      </c>
      <c r="B39" s="435"/>
      <c r="C39" s="435"/>
      <c r="D39" s="466">
        <v>20</v>
      </c>
      <c r="E39" s="435"/>
      <c r="F39" s="435"/>
      <c r="G39" s="356"/>
      <c r="H39" s="356"/>
      <c r="I39" s="356"/>
      <c r="J39" s="356"/>
    </row>
    <row r="40" spans="1:10" ht="15.75" customHeight="1" x14ac:dyDescent="0.2">
      <c r="A40" s="466">
        <v>21</v>
      </c>
      <c r="B40" s="435"/>
      <c r="C40" s="435"/>
      <c r="D40" s="466">
        <v>21</v>
      </c>
      <c r="E40" s="435"/>
      <c r="F40" s="435"/>
      <c r="G40" s="356"/>
      <c r="H40" s="356"/>
      <c r="I40" s="356"/>
      <c r="J40" s="356"/>
    </row>
    <row r="41" spans="1:10" ht="15.75" customHeight="1" x14ac:dyDescent="0.2">
      <c r="A41" s="466">
        <v>22</v>
      </c>
      <c r="B41" s="435"/>
      <c r="C41" s="435"/>
      <c r="D41" s="466">
        <v>22</v>
      </c>
      <c r="E41" s="435"/>
      <c r="F41" s="435"/>
      <c r="G41" s="356"/>
      <c r="H41" s="356"/>
      <c r="I41" s="356"/>
      <c r="J41" s="356"/>
    </row>
    <row r="42" spans="1:10" ht="15.75" customHeight="1" x14ac:dyDescent="0.2">
      <c r="A42" s="466">
        <v>23</v>
      </c>
      <c r="B42" s="435"/>
      <c r="C42" s="435"/>
      <c r="D42" s="466">
        <v>23</v>
      </c>
      <c r="E42" s="435"/>
      <c r="F42" s="435"/>
      <c r="G42" s="356"/>
      <c r="H42" s="356"/>
      <c r="I42" s="356"/>
      <c r="J42" s="356"/>
    </row>
    <row r="43" spans="1:10" ht="15.75" customHeight="1" x14ac:dyDescent="0.2">
      <c r="A43" s="466">
        <v>24</v>
      </c>
      <c r="B43" s="435"/>
      <c r="C43" s="435"/>
      <c r="D43" s="466">
        <v>24</v>
      </c>
      <c r="E43" s="435"/>
      <c r="F43" s="435"/>
      <c r="G43" s="356"/>
      <c r="H43" s="356"/>
      <c r="I43" s="356"/>
      <c r="J43" s="356"/>
    </row>
    <row r="44" spans="1:10" ht="15.75" customHeight="1" x14ac:dyDescent="0.2">
      <c r="A44" s="466">
        <v>25</v>
      </c>
      <c r="B44" s="435"/>
      <c r="C44" s="435"/>
      <c r="D44" s="466">
        <v>25</v>
      </c>
      <c r="E44" s="435"/>
      <c r="F44" s="435"/>
      <c r="G44" s="356"/>
      <c r="H44" s="356"/>
      <c r="I44" s="356"/>
      <c r="J44" s="356"/>
    </row>
    <row r="45" spans="1:10" ht="15.75" customHeight="1" x14ac:dyDescent="0.2">
      <c r="A45" s="466">
        <v>26</v>
      </c>
      <c r="B45" s="435"/>
      <c r="C45" s="435"/>
      <c r="D45" s="466">
        <v>26</v>
      </c>
      <c r="E45" s="435"/>
      <c r="F45" s="435"/>
      <c r="G45" s="356"/>
      <c r="H45" s="356"/>
      <c r="I45" s="356"/>
      <c r="J45" s="356"/>
    </row>
    <row r="46" spans="1:10" ht="15.75" customHeight="1" x14ac:dyDescent="0.2">
      <c r="A46" s="466">
        <v>27</v>
      </c>
      <c r="B46" s="435"/>
      <c r="C46" s="435"/>
      <c r="D46" s="466">
        <v>27</v>
      </c>
      <c r="E46" s="435"/>
      <c r="F46" s="435"/>
      <c r="G46" s="356"/>
      <c r="H46" s="356"/>
      <c r="I46" s="356"/>
      <c r="J46" s="356"/>
    </row>
    <row r="47" spans="1:10" ht="15.75" customHeight="1" x14ac:dyDescent="0.2">
      <c r="A47" s="466">
        <v>28</v>
      </c>
      <c r="B47" s="435"/>
      <c r="C47" s="435"/>
      <c r="D47" s="466">
        <v>28</v>
      </c>
      <c r="E47" s="435"/>
      <c r="F47" s="435"/>
      <c r="G47" s="356"/>
      <c r="H47" s="356"/>
      <c r="I47" s="356"/>
      <c r="J47" s="356"/>
    </row>
    <row r="48" spans="1:10" ht="15.75" customHeight="1" x14ac:dyDescent="0.2">
      <c r="A48" s="466">
        <v>29</v>
      </c>
      <c r="B48" s="435"/>
      <c r="C48" s="435"/>
      <c r="D48" s="466">
        <v>29</v>
      </c>
      <c r="E48" s="435"/>
      <c r="F48" s="435"/>
      <c r="G48" s="356"/>
      <c r="H48" s="356"/>
      <c r="I48" s="356"/>
      <c r="J48" s="356"/>
    </row>
    <row r="49" spans="1:10" ht="15.75" customHeight="1" x14ac:dyDescent="0.2">
      <c r="A49" s="466">
        <v>30</v>
      </c>
      <c r="B49" s="435"/>
      <c r="C49" s="435"/>
      <c r="D49" s="466">
        <v>30</v>
      </c>
      <c r="E49" s="435"/>
      <c r="F49" s="435"/>
      <c r="G49" s="356"/>
      <c r="H49" s="356"/>
      <c r="I49" s="356"/>
      <c r="J49" s="356"/>
    </row>
    <row r="50" spans="1:10" ht="15.75" customHeight="1" x14ac:dyDescent="0.2">
      <c r="A50" s="466">
        <v>31</v>
      </c>
      <c r="B50" s="435"/>
      <c r="C50" s="435"/>
      <c r="D50" s="466">
        <v>31</v>
      </c>
      <c r="E50" s="435"/>
      <c r="F50" s="435"/>
      <c r="G50" s="356"/>
      <c r="H50" s="356"/>
      <c r="I50" s="356"/>
      <c r="J50" s="356"/>
    </row>
    <row r="51" spans="1:10" ht="15.75" customHeight="1" x14ac:dyDescent="0.2">
      <c r="A51" s="466">
        <v>32</v>
      </c>
      <c r="B51" s="435"/>
      <c r="C51" s="435"/>
      <c r="D51" s="466">
        <v>32</v>
      </c>
      <c r="E51" s="435"/>
      <c r="F51" s="435"/>
      <c r="G51" s="356"/>
      <c r="H51" s="356"/>
      <c r="I51" s="356"/>
      <c r="J51" s="356"/>
    </row>
    <row r="52" spans="1:10" ht="15.75" customHeight="1" x14ac:dyDescent="0.2">
      <c r="A52" s="466">
        <v>33</v>
      </c>
      <c r="B52" s="435"/>
      <c r="C52" s="435"/>
      <c r="D52" s="466">
        <v>33</v>
      </c>
      <c r="E52" s="435"/>
      <c r="F52" s="435"/>
      <c r="G52" s="356"/>
      <c r="H52" s="356"/>
      <c r="I52" s="356"/>
      <c r="J52" s="356"/>
    </row>
    <row r="53" spans="1:10" ht="15.75" customHeight="1" x14ac:dyDescent="0.2">
      <c r="A53" s="466">
        <v>34</v>
      </c>
      <c r="B53" s="435"/>
      <c r="C53" s="435"/>
      <c r="D53" s="466">
        <v>34</v>
      </c>
      <c r="E53" s="435"/>
      <c r="F53" s="435"/>
      <c r="G53" s="356"/>
      <c r="H53" s="356"/>
      <c r="I53" s="356"/>
      <c r="J53" s="356"/>
    </row>
    <row r="54" spans="1:10" ht="15.75" customHeight="1" x14ac:dyDescent="0.2">
      <c r="A54" s="466">
        <v>35</v>
      </c>
      <c r="B54" s="435"/>
      <c r="C54" s="435"/>
      <c r="D54" s="466">
        <v>35</v>
      </c>
      <c r="E54" s="435"/>
      <c r="F54" s="435"/>
      <c r="G54" s="356"/>
      <c r="H54" s="356"/>
      <c r="I54" s="356"/>
      <c r="J54" s="356"/>
    </row>
    <row r="55" spans="1:10" ht="15.75" customHeight="1" x14ac:dyDescent="0.2">
      <c r="A55" s="466">
        <v>36</v>
      </c>
      <c r="B55" s="435"/>
      <c r="C55" s="435"/>
      <c r="D55" s="466">
        <v>36</v>
      </c>
      <c r="E55" s="435"/>
      <c r="F55" s="435"/>
      <c r="G55" s="356"/>
      <c r="H55" s="356"/>
      <c r="I55" s="356"/>
      <c r="J55" s="356"/>
    </row>
    <row r="56" spans="1:10" ht="15.75" customHeight="1" x14ac:dyDescent="0.2">
      <c r="A56" s="466">
        <v>37</v>
      </c>
      <c r="B56" s="435"/>
      <c r="C56" s="435"/>
      <c r="D56" s="466">
        <v>37</v>
      </c>
      <c r="E56" s="435"/>
      <c r="F56" s="435"/>
      <c r="G56" s="356"/>
      <c r="H56" s="356"/>
      <c r="I56" s="356"/>
      <c r="J56" s="356"/>
    </row>
    <row r="57" spans="1:10" ht="15.75" customHeight="1" x14ac:dyDescent="0.2">
      <c r="A57" s="466">
        <v>38</v>
      </c>
      <c r="B57" s="435"/>
      <c r="C57" s="435"/>
      <c r="D57" s="466">
        <v>38</v>
      </c>
      <c r="E57" s="435"/>
      <c r="F57" s="435"/>
      <c r="G57" s="356"/>
      <c r="H57" s="356"/>
      <c r="I57" s="356"/>
      <c r="J57" s="356"/>
    </row>
    <row r="58" spans="1:10" ht="15.75" customHeight="1" x14ac:dyDescent="0.2">
      <c r="A58" s="466">
        <v>39</v>
      </c>
      <c r="B58" s="435"/>
      <c r="C58" s="435"/>
      <c r="D58" s="466">
        <v>39</v>
      </c>
      <c r="E58" s="435"/>
      <c r="F58" s="435"/>
      <c r="G58" s="356"/>
      <c r="H58" s="356"/>
      <c r="I58" s="356"/>
      <c r="J58" s="356"/>
    </row>
    <row r="59" spans="1:10" ht="15.75" customHeight="1" x14ac:dyDescent="0.2">
      <c r="A59" s="466">
        <v>40</v>
      </c>
      <c r="B59" s="435"/>
      <c r="C59" s="435"/>
      <c r="D59" s="466">
        <v>40</v>
      </c>
      <c r="E59" s="435"/>
      <c r="F59" s="435"/>
      <c r="G59" s="356"/>
      <c r="H59" s="356"/>
      <c r="I59" s="356"/>
      <c r="J59" s="356"/>
    </row>
    <row r="60" spans="1:10" ht="15.75" customHeight="1" x14ac:dyDescent="0.2">
      <c r="A60" s="466">
        <v>41</v>
      </c>
      <c r="B60" s="435"/>
      <c r="C60" s="435"/>
      <c r="D60" s="466">
        <v>41</v>
      </c>
      <c r="E60" s="435"/>
      <c r="F60" s="435"/>
      <c r="G60" s="356"/>
      <c r="H60" s="356"/>
      <c r="I60" s="356"/>
      <c r="J60" s="356"/>
    </row>
    <row r="61" spans="1:10" ht="15.75" customHeight="1" x14ac:dyDescent="0.2">
      <c r="A61" s="466">
        <v>42</v>
      </c>
      <c r="B61" s="435"/>
      <c r="C61" s="435"/>
      <c r="D61" s="466">
        <v>42</v>
      </c>
      <c r="E61" s="435"/>
      <c r="F61" s="435"/>
      <c r="G61" s="356"/>
      <c r="H61" s="356"/>
      <c r="I61" s="356"/>
      <c r="J61" s="356"/>
    </row>
    <row r="62" spans="1:10" ht="15.75" customHeight="1" x14ac:dyDescent="0.2">
      <c r="A62" s="466">
        <v>43</v>
      </c>
      <c r="B62" s="435"/>
      <c r="C62" s="435"/>
      <c r="D62" s="466">
        <v>43</v>
      </c>
      <c r="E62" s="435"/>
      <c r="F62" s="435"/>
      <c r="G62" s="356"/>
      <c r="H62" s="356"/>
      <c r="I62" s="356"/>
      <c r="J62" s="356"/>
    </row>
    <row r="63" spans="1:10" ht="15.75" customHeight="1" x14ac:dyDescent="0.2">
      <c r="A63" s="466">
        <v>44</v>
      </c>
      <c r="B63" s="435"/>
      <c r="C63" s="435"/>
      <c r="D63" s="466">
        <v>44</v>
      </c>
      <c r="E63" s="435"/>
      <c r="F63" s="435"/>
      <c r="G63" s="356"/>
      <c r="H63" s="356"/>
      <c r="I63" s="356"/>
      <c r="J63" s="356"/>
    </row>
    <row r="64" spans="1:10" ht="15.75" customHeight="1" x14ac:dyDescent="0.2">
      <c r="A64" s="466">
        <v>45</v>
      </c>
      <c r="B64" s="435"/>
      <c r="C64" s="435"/>
      <c r="D64" s="466">
        <v>45</v>
      </c>
      <c r="E64" s="435"/>
      <c r="F64" s="435"/>
      <c r="G64" s="356"/>
      <c r="H64" s="356"/>
      <c r="I64" s="356"/>
      <c r="J64" s="356"/>
    </row>
    <row r="65" spans="1:10" ht="15.75" customHeight="1" x14ac:dyDescent="0.2">
      <c r="A65" s="466">
        <v>46</v>
      </c>
      <c r="B65" s="435"/>
      <c r="C65" s="435"/>
      <c r="D65" s="466">
        <v>46</v>
      </c>
      <c r="E65" s="435"/>
      <c r="F65" s="435"/>
      <c r="G65" s="356"/>
      <c r="H65" s="356"/>
      <c r="I65" s="356"/>
      <c r="J65" s="356"/>
    </row>
    <row r="66" spans="1:10" ht="15.75" customHeight="1" x14ac:dyDescent="0.2">
      <c r="A66" s="466">
        <v>47</v>
      </c>
      <c r="B66" s="435"/>
      <c r="C66" s="435"/>
      <c r="D66" s="466">
        <v>47</v>
      </c>
      <c r="E66" s="435"/>
      <c r="F66" s="435"/>
      <c r="G66" s="356"/>
      <c r="H66" s="356"/>
      <c r="I66" s="356"/>
      <c r="J66" s="356"/>
    </row>
    <row r="67" spans="1:10" ht="15.75" customHeight="1" x14ac:dyDescent="0.2">
      <c r="A67" s="466">
        <v>48</v>
      </c>
      <c r="B67" s="435"/>
      <c r="C67" s="435"/>
      <c r="D67" s="466">
        <v>48</v>
      </c>
      <c r="E67" s="435"/>
      <c r="F67" s="435"/>
      <c r="G67" s="356"/>
      <c r="H67" s="356"/>
      <c r="I67" s="356"/>
      <c r="J67" s="356"/>
    </row>
    <row r="68" spans="1:10" x14ac:dyDescent="0.2">
      <c r="A68" s="466">
        <v>49</v>
      </c>
      <c r="B68" s="435"/>
      <c r="C68" s="435"/>
      <c r="D68" s="466">
        <v>49</v>
      </c>
      <c r="E68" s="435"/>
      <c r="F68" s="435"/>
      <c r="G68" s="356"/>
      <c r="H68" s="356"/>
      <c r="I68" s="356"/>
      <c r="J68" s="356"/>
    </row>
    <row r="69" spans="1:10" s="355" customFormat="1" x14ac:dyDescent="0.2">
      <c r="A69" s="466">
        <v>50</v>
      </c>
      <c r="B69" s="435"/>
      <c r="C69" s="435"/>
      <c r="D69" s="466">
        <v>50</v>
      </c>
      <c r="E69" s="435"/>
      <c r="F69" s="435"/>
      <c r="G69" s="356"/>
      <c r="H69" s="356"/>
      <c r="I69" s="356"/>
      <c r="J69" s="356"/>
    </row>
    <row r="70" spans="1:10" s="355" customFormat="1" x14ac:dyDescent="0.2">
      <c r="A70" s="356"/>
      <c r="B70" s="356"/>
      <c r="C70" s="356"/>
      <c r="D70" s="356"/>
      <c r="E70" s="414"/>
      <c r="F70" s="356"/>
      <c r="G70" s="356"/>
      <c r="H70" s="356"/>
      <c r="I70" s="356"/>
      <c r="J70" s="356"/>
    </row>
    <row r="71" spans="1:10" s="355" customFormat="1" ht="32" x14ac:dyDescent="0.2">
      <c r="A71" s="356"/>
      <c r="B71" s="394" t="s">
        <v>887</v>
      </c>
      <c r="C71" s="395" t="str">
        <f>IF(OR(AND(B4="да",SUM(C8:C14)&gt;0,SUM(B20:B69,E20:E69)&gt;0,SUM(C20:C69,F20:F69)&gt;0),AND(B4="нет",SUM(C8:C14)=0,SUM(B20:B69,E20:E69)=0,SUM(C20:C69,F20:F69)=0)),"Готово","Заполните данные")</f>
        <v>Заполните данные</v>
      </c>
      <c r="D71" s="356"/>
      <c r="E71" s="414"/>
      <c r="F71" s="356"/>
      <c r="G71" s="356"/>
      <c r="H71" s="356"/>
      <c r="I71" s="356"/>
      <c r="J71" s="356"/>
    </row>
    <row r="72" spans="1:10" x14ac:dyDescent="0.2">
      <c r="A72" s="356"/>
      <c r="B72" s="356"/>
      <c r="C72" s="356"/>
      <c r="D72" s="356"/>
      <c r="E72" s="414"/>
      <c r="F72" s="356"/>
    </row>
    <row r="73" spans="1:10" hidden="1" x14ac:dyDescent="0.2"/>
    <row r="74" spans="1:10" hidden="1" x14ac:dyDescent="0.2"/>
    <row r="75" spans="1:10" hidden="1" x14ac:dyDescent="0.2"/>
    <row r="76" spans="1:10" hidden="1" x14ac:dyDescent="0.2"/>
    <row r="77" spans="1:10" hidden="1" x14ac:dyDescent="0.2"/>
    <row r="78" spans="1:10" hidden="1" x14ac:dyDescent="0.2">
      <c r="G78" s="356"/>
      <c r="H78" s="356"/>
      <c r="I78" s="356"/>
      <c r="J78" s="356"/>
    </row>
    <row r="79" spans="1:10" hidden="1" x14ac:dyDescent="0.2">
      <c r="A79" s="356"/>
      <c r="B79" s="356"/>
      <c r="C79" s="356"/>
      <c r="D79" s="356"/>
      <c r="E79" s="356"/>
      <c r="F79" s="356"/>
    </row>
    <row r="80" spans="1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</sheetData>
  <sheetProtection algorithmName="SHA-512" hashValue="1xFy422BXpsGyZPVXmfbO2VGDTQw3uEDBS/Q1Gut8g2s41ULdMSgpv5gQWhy9nlb+MfxVI2wH49baqOxylcYpQ==" saltValue="0VULchA18LX9KMP0S+zflQ==" spinCount="100000" sheet="1" objects="1" scenarios="1"/>
  <mergeCells count="9">
    <mergeCell ref="E3:G3"/>
    <mergeCell ref="A17:F17"/>
    <mergeCell ref="A6:C6"/>
    <mergeCell ref="A16:F16"/>
    <mergeCell ref="A18:C18"/>
    <mergeCell ref="D18:F18"/>
    <mergeCell ref="E7:G7"/>
    <mergeCell ref="E8:G8"/>
    <mergeCell ref="E4:G4"/>
  </mergeCells>
  <conditionalFormatting sqref="B4">
    <cfRule type="cellIs" dxfId="13" priority="7" operator="equal">
      <formula>"Пожалуйста, выберите…"</formula>
    </cfRule>
  </conditionalFormatting>
  <conditionalFormatting sqref="C8:C14">
    <cfRule type="expression" dxfId="12" priority="1">
      <formula>$B$4="Пожалуйста, выберите…"</formula>
    </cfRule>
    <cfRule type="expression" dxfId="11" priority="6">
      <formula>$B$4="нет"</formula>
    </cfRule>
  </conditionalFormatting>
  <conditionalFormatting sqref="C71">
    <cfRule type="containsText" dxfId="10" priority="4" operator="containsText" text="Готово">
      <formula>NOT(ISERROR(SEARCH("Готово",C71)))</formula>
    </cfRule>
    <cfRule type="containsText" dxfId="9" priority="5" operator="containsText" text="Заполните данные">
      <formula>NOT(ISERROR(SEARCH("Заполните данные",C71)))</formula>
    </cfRule>
  </conditionalFormatting>
  <conditionalFormatting sqref="A20:F69">
    <cfRule type="expression" dxfId="8" priority="2">
      <formula>$B$4="Пожалуйста, выберите…"</formula>
    </cfRule>
    <cfRule type="expression" dxfId="7" priority="3">
      <formula>$B$4="нет"</formula>
    </cfRule>
  </conditionalFormatting>
  <dataValidations count="5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8:C14" xr:uid="{00000000-0002-0000-0800-000001000000}">
      <formula1>0</formula1>
      <formula2>100000</formula2>
    </dataValidation>
    <dataValidation type="decimal" allowBlank="1" showInputMessage="1" showErrorMessage="1" sqref="B20:B69" xr:uid="{00000000-0002-0000-0800-000002000000}">
      <formula1>0</formula1>
      <formula2>1000000</formula2>
    </dataValidation>
    <dataValidation type="decimal" allowBlank="1" showInputMessage="1" showErrorMessage="1" sqref="C20:C69 F20:F69" xr:uid="{00000000-0002-0000-0800-000003000000}">
      <formula1>0</formula1>
      <formula2>50</formula2>
    </dataValidation>
    <dataValidation type="decimal" allowBlank="1" showInputMessage="1" showErrorMessage="1" sqref="E20:E69" xr:uid="{00000000-0002-0000-0800-000004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  <vt:lpstr>danet</vt:lpstr>
      <vt:lpstr>MotTopl</vt:lpstr>
      <vt:lpstr>PUdanet</vt:lpstr>
      <vt:lpstr>Smeny</vt:lpstr>
      <vt:lpstr>TipyExpress</vt:lpstr>
      <vt:lpstr>Uchet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Ekaterina Kvasha</cp:lastModifiedBy>
  <dcterms:created xsi:type="dcterms:W3CDTF">2020-01-20T14:17:00Z</dcterms:created>
  <dcterms:modified xsi:type="dcterms:W3CDTF">2020-07-28T14:50:38Z</dcterms:modified>
</cp:coreProperties>
</file>