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dulovSS\Desktop\СРО\Реестр обновленный на сайт\"/>
    </mc:Choice>
  </mc:AlternateContent>
  <bookViews>
    <workbookView xWindow="0" yWindow="0" windowWidth="16380" windowHeight="8190" tabRatio="500"/>
  </bookViews>
  <sheets>
    <sheet name="основная таблица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94" i="1" l="1"/>
  <c r="M94" i="1"/>
  <c r="G94" i="1"/>
  <c r="O93" i="1"/>
  <c r="M93" i="1"/>
  <c r="G93" i="1"/>
  <c r="O92" i="1"/>
  <c r="M92" i="1"/>
  <c r="G92" i="1"/>
  <c r="O91" i="1"/>
  <c r="M91" i="1"/>
  <c r="G91" i="1"/>
  <c r="O90" i="1"/>
  <c r="M90" i="1"/>
  <c r="G90" i="1"/>
  <c r="O89" i="1"/>
  <c r="M89" i="1"/>
  <c r="G89" i="1"/>
  <c r="O88" i="1"/>
  <c r="M88" i="1"/>
  <c r="G88" i="1"/>
  <c r="O87" i="1"/>
  <c r="M87" i="1"/>
  <c r="G87" i="1"/>
  <c r="O86" i="1"/>
  <c r="G86" i="1"/>
  <c r="O85" i="1"/>
  <c r="M85" i="1"/>
  <c r="G85" i="1"/>
  <c r="O84" i="1"/>
  <c r="M84" i="1"/>
  <c r="G84" i="1"/>
  <c r="O83" i="1"/>
  <c r="M83" i="1"/>
  <c r="G83" i="1"/>
  <c r="O82" i="1"/>
  <c r="G82" i="1"/>
  <c r="O81" i="1"/>
  <c r="M81" i="1"/>
  <c r="G81" i="1"/>
  <c r="O80" i="1"/>
  <c r="M80" i="1"/>
  <c r="G80" i="1"/>
  <c r="O79" i="1"/>
  <c r="M79" i="1"/>
  <c r="G79" i="1"/>
  <c r="O78" i="1"/>
  <c r="M78" i="1"/>
  <c r="G78" i="1"/>
  <c r="O77" i="1"/>
  <c r="M77" i="1"/>
  <c r="G77" i="1"/>
  <c r="O76" i="1"/>
  <c r="M76" i="1"/>
  <c r="G76" i="1"/>
  <c r="O75" i="1"/>
  <c r="M75" i="1"/>
  <c r="G75" i="1"/>
  <c r="O74" i="1"/>
  <c r="M74" i="1"/>
  <c r="G74" i="1"/>
  <c r="O73" i="1"/>
  <c r="M73" i="1"/>
  <c r="G73" i="1"/>
  <c r="O72" i="1"/>
  <c r="M72" i="1"/>
  <c r="G72" i="1"/>
  <c r="O71" i="1"/>
  <c r="M71" i="1"/>
  <c r="G71" i="1"/>
  <c r="O70" i="1"/>
  <c r="M70" i="1"/>
  <c r="G70" i="1"/>
  <c r="O69" i="1"/>
  <c r="M69" i="1"/>
  <c r="G69" i="1"/>
  <c r="O68" i="1"/>
  <c r="M68" i="1"/>
  <c r="G68" i="1"/>
  <c r="O67" i="1"/>
  <c r="M67" i="1"/>
  <c r="G67" i="1"/>
  <c r="O66" i="1"/>
  <c r="M66" i="1"/>
  <c r="G66" i="1"/>
  <c r="O65" i="1"/>
  <c r="M65" i="1"/>
  <c r="G65" i="1"/>
  <c r="O64" i="1"/>
  <c r="M64" i="1"/>
  <c r="G64" i="1"/>
  <c r="O63" i="1"/>
  <c r="M63" i="1"/>
  <c r="G63" i="1"/>
  <c r="O62" i="1"/>
  <c r="M62" i="1"/>
  <c r="G62" i="1"/>
  <c r="O61" i="1"/>
  <c r="M61" i="1"/>
  <c r="G61" i="1"/>
  <c r="O60" i="1"/>
  <c r="M60" i="1"/>
  <c r="G60" i="1"/>
  <c r="O59" i="1"/>
  <c r="M59" i="1"/>
  <c r="G59" i="1"/>
  <c r="O58" i="1"/>
  <c r="G58" i="1"/>
  <c r="O57" i="1"/>
  <c r="G57" i="1"/>
  <c r="O56" i="1"/>
  <c r="M56" i="1"/>
  <c r="G56" i="1"/>
  <c r="O55" i="1"/>
  <c r="M55" i="1"/>
  <c r="G55" i="1"/>
  <c r="O54" i="1"/>
  <c r="M54" i="1"/>
  <c r="G54" i="1"/>
  <c r="O53" i="1"/>
  <c r="M53" i="1"/>
  <c r="G53" i="1"/>
  <c r="O52" i="1"/>
  <c r="M52" i="1"/>
  <c r="G52" i="1"/>
  <c r="O51" i="1"/>
  <c r="M51" i="1"/>
  <c r="G51" i="1"/>
  <c r="O50" i="1"/>
  <c r="M50" i="1"/>
  <c r="G50" i="1"/>
  <c r="O49" i="1"/>
  <c r="M49" i="1"/>
  <c r="G49" i="1"/>
  <c r="O48" i="1"/>
  <c r="M48" i="1"/>
  <c r="G48" i="1"/>
  <c r="O47" i="1"/>
  <c r="M47" i="1"/>
  <c r="G47" i="1"/>
  <c r="O46" i="1"/>
  <c r="M46" i="1"/>
  <c r="G46" i="1"/>
  <c r="O45" i="1"/>
  <c r="M45" i="1"/>
  <c r="G45" i="1"/>
  <c r="O44" i="1"/>
  <c r="M44" i="1"/>
  <c r="G44" i="1"/>
  <c r="O43" i="1"/>
  <c r="M43" i="1"/>
  <c r="G43" i="1"/>
  <c r="O42" i="1"/>
  <c r="M42" i="1"/>
  <c r="G42" i="1"/>
  <c r="O41" i="1"/>
  <c r="M41" i="1"/>
  <c r="G41" i="1"/>
  <c r="O40" i="1"/>
  <c r="M40" i="1"/>
  <c r="G40" i="1"/>
  <c r="O39" i="1"/>
  <c r="M39" i="1"/>
  <c r="G39" i="1"/>
  <c r="O38" i="1"/>
  <c r="M38" i="1"/>
  <c r="G38" i="1"/>
  <c r="O37" i="1"/>
  <c r="M37" i="1"/>
  <c r="G37" i="1"/>
  <c r="O36" i="1"/>
  <c r="M36" i="1"/>
  <c r="G36" i="1"/>
  <c r="O35" i="1"/>
  <c r="M35" i="1"/>
  <c r="G35" i="1"/>
  <c r="O34" i="1"/>
  <c r="M34" i="1"/>
  <c r="G34" i="1"/>
  <c r="O33" i="1"/>
  <c r="M33" i="1"/>
  <c r="G33" i="1"/>
  <c r="O32" i="1"/>
  <c r="M32" i="1"/>
  <c r="G32" i="1"/>
  <c r="O31" i="1"/>
  <c r="M31" i="1"/>
  <c r="G31" i="1"/>
  <c r="O30" i="1"/>
  <c r="M30" i="1"/>
  <c r="G30" i="1"/>
  <c r="O29" i="1"/>
  <c r="M29" i="1"/>
  <c r="G29" i="1"/>
  <c r="O28" i="1"/>
  <c r="M28" i="1"/>
  <c r="G28" i="1"/>
  <c r="O27" i="1"/>
  <c r="M27" i="1"/>
  <c r="G27" i="1"/>
  <c r="O26" i="1"/>
  <c r="M26" i="1"/>
  <c r="G26" i="1"/>
  <c r="O25" i="1"/>
  <c r="M25" i="1"/>
  <c r="G25" i="1"/>
  <c r="O24" i="1"/>
  <c r="M24" i="1"/>
  <c r="G24" i="1"/>
  <c r="O23" i="1"/>
  <c r="M23" i="1"/>
  <c r="G23" i="1"/>
  <c r="O22" i="1"/>
  <c r="M22" i="1"/>
  <c r="G22" i="1"/>
  <c r="O21" i="1"/>
  <c r="M21" i="1"/>
  <c r="G21" i="1"/>
  <c r="O20" i="1"/>
  <c r="M20" i="1"/>
  <c r="G20" i="1"/>
  <c r="O19" i="1"/>
  <c r="M19" i="1"/>
  <c r="G19" i="1"/>
  <c r="O18" i="1"/>
  <c r="M18" i="1"/>
  <c r="G18" i="1"/>
  <c r="O17" i="1"/>
  <c r="M17" i="1"/>
  <c r="G17" i="1"/>
  <c r="O16" i="1"/>
  <c r="M16" i="1"/>
  <c r="G16" i="1"/>
  <c r="O15" i="1"/>
  <c r="M15" i="1"/>
  <c r="G15" i="1"/>
  <c r="O14" i="1"/>
  <c r="M14" i="1"/>
  <c r="G14" i="1"/>
  <c r="O13" i="1"/>
  <c r="M13" i="1"/>
  <c r="G13" i="1"/>
  <c r="O12" i="1"/>
  <c r="M12" i="1"/>
  <c r="G12" i="1"/>
  <c r="O11" i="1"/>
  <c r="M11" i="1"/>
  <c r="G11" i="1"/>
  <c r="O10" i="1"/>
  <c r="M10" i="1"/>
  <c r="G10" i="1"/>
  <c r="O9" i="1"/>
  <c r="M9" i="1"/>
  <c r="G9" i="1"/>
  <c r="O8" i="1"/>
  <c r="M8" i="1"/>
  <c r="G8" i="1"/>
  <c r="O7" i="1"/>
  <c r="M7" i="1"/>
  <c r="G7" i="1"/>
</calcChain>
</file>

<file path=xl/sharedStrings.xml><?xml version="1.0" encoding="utf-8"?>
<sst xmlns="http://schemas.openxmlformats.org/spreadsheetml/2006/main" count="986" uniqueCount="683">
  <si>
    <t>ГОСУДАРСТВЕННЫЙ    РЕЕСТР</t>
  </si>
  <si>
    <t xml:space="preserve">САМОРЕГУЛИРУЕМЫХ  ОРГАНИЗАЦИЙ </t>
  </si>
  <si>
    <t>В  ОБЛАСТИ  ЭНЕРГЕТИЧЕСКОГО  ОБСЛЕДОВАНИЯ</t>
  </si>
  <si>
    <t>Номер реестровой записи</t>
  </si>
  <si>
    <t>Дата включения в реестр сведений о саморегулируемой организации</t>
  </si>
  <si>
    <t>Полное и сокращенное (если имеется) наименование саморегулируемой организации и ее организационно-правовая форма</t>
  </si>
  <si>
    <t>Почтовый адрес (место нахождения) исполнительного органа саморегулируемой организации (почтовый индекс, субъект Российской Федерации, район, город (населенный пункт), улица (проспект, переулок и др.) и номер дома (владения), корпуса (строения) и офиса)</t>
  </si>
  <si>
    <t>Регистрационный номер записи о внесении сведений о саморегулируемой организации в реестр</t>
  </si>
  <si>
    <t>Дата принятия и номер решения уполномоченного органа о внесении (исключении) сведений о саморегулируемой организации в реестр, а также основания исключения сведений о саморегулируемой организации из реестра</t>
  </si>
  <si>
    <t>Перечень членов саморегулируемой организации с указанием вида осуществляемой ими предпринимательской или профессиональной деятельности и других установленных сведений</t>
  </si>
  <si>
    <t>Сведения о принятых стандартах и правилах саморегулируемой организации (наименование, дата принятия и сведения об органе управления, утвердившем данные акты)</t>
  </si>
  <si>
    <t>Сведения о форме, количественном и персональном составе органа (органов) управления саморегулируемой организации (коллегиальном и единоличном)</t>
  </si>
  <si>
    <t>Способы обеспечения имущественной ответственности членов саморегулируемой организации</t>
  </si>
  <si>
    <t>Размер взносов членов организации в компенсационный фонд саморегулируемой организации, а также размер страховой суммы по договорам личного и (или) коллективного страхования ответственности каждого члена саморегулируемой организации</t>
  </si>
  <si>
    <t xml:space="preserve">Сфера деятельности саморегулируемой организации </t>
  </si>
  <si>
    <t>Сведения о членах, прекративших свое членство в саморегулируемой организации (основания прекращения членства)</t>
  </si>
  <si>
    <t>Иные сведения, внесение которых в реестр предусмотрено федеральными законами</t>
  </si>
  <si>
    <t>Примечание</t>
  </si>
  <si>
    <t>06.08.2010</t>
  </si>
  <si>
    <t>Некоммерческое Партнерство  «Объединение независимых энергоаудиторских и энергоэкспертных организаций»  (НП  «ОНЭ и ЭО» )</t>
  </si>
  <si>
    <t>Юр. адрес:ул. Гиляровского,   д. 51, г. Москва, 129110
Физ. адрес: ул. Гиляровского,   д. 51, г. Москва, 129110</t>
  </si>
  <si>
    <t>СРО-Э-001</t>
  </si>
  <si>
    <t>06.08.2010 № 02-972</t>
  </si>
  <si>
    <t>Перечень стандартов и правил СРО-Э-001</t>
  </si>
  <si>
    <t>Общее собрание, Президиум, президент, Ревизионная комиссия, Дисциплинарная комиссия</t>
  </si>
  <si>
    <t>Компенсационный фонд</t>
  </si>
  <si>
    <t>1) Размер компенсационного фонда = 6049 тыс. руб.
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</t>
  </si>
  <si>
    <t>Энергетическое обследование, энергоаудит</t>
  </si>
  <si>
    <t>-</t>
  </si>
  <si>
    <t>Саморегулируемая организация Ассоциация «Объединение компаний по энергетическому обследованию в топливно-энергетическом комплексе» (СРО «ТЭК Эксперт»)</t>
  </si>
  <si>
    <t>Юр. адрес:ул. Вятская, д. 49, стр. 2, г. Москва, 127015
Физ. адрес: ул. Вятская, д. 49, стр. 2, г. Москва, 127015</t>
  </si>
  <si>
    <t>СРО-Э-002</t>
  </si>
  <si>
    <t>06.08.2010 № 02-970</t>
  </si>
  <si>
    <t>Перечень стандартов и правил СРО-Э-002</t>
  </si>
  <si>
    <t>Общее собрание, Правление, генеральный директор, ревизор, Контрольная комиссия, Дисциплинарная комиссия</t>
  </si>
  <si>
    <t>1) Размер компенсационного фонда = 2909 тыс. руб.
1.1) Размер взноса в компенсационный фонд для ЮЛ = 5 тыс. руб.
1.2) Размер взноса в компенсационный фонд для ИП = 5 тыс. руб.
1.3) Размер взноса в компенсационный фонд для ФЛ = 5 тыс. руб.</t>
  </si>
  <si>
    <t>Ассоциация профессиональных организаций в области энергетического обследования "Межрегиональный союз энергоаудиторов" (Ассоциация "МСЭ")</t>
  </si>
  <si>
    <t>Юр. адрес:ул. Лесная, д. 43, офис 219, г. Москва, 127055
Физ. адрес: ул. Лесная, д. 43, офис 219, г. Москва, 127055</t>
  </si>
  <si>
    <t>СРО-Э-003</t>
  </si>
  <si>
    <t>06.08.2010 № 02-973</t>
  </si>
  <si>
    <t>Перечень стандартов и правил СРО-Э-003</t>
  </si>
  <si>
    <t>Общее собрание членов, Правление, президент, генеральный директор, Дисциплинарная комиссия, Ревизионная комиссия</t>
  </si>
  <si>
    <t>1) Размер компенсационного фонда = 2210 тыс. руб.
1.1) Размер взноса в компенсационный фонд для ЮЛ = 12 тыс. руб.
1.2) Размер взноса в компенсационный фонд для ИП = 6 тыс. руб.</t>
  </si>
  <si>
    <t>10.08.2010</t>
  </si>
  <si>
    <t>Некоммерческое партнерство «Объединение субъектов предпринимательской и профессиональной деятельности в области энергетического обследования «Союз Энерго Аудит» (НП «Союз Энерго Аудит»)</t>
  </si>
  <si>
    <t>Юр. адрес:3-й Верхний пер., д. 3, корп. 1, лит. Р, офис 32, г. Санкт-Петербург, 194292
Физ. адрес: Московский проспект, д. 75, Лит. А, пом. 46-Н, г. Санкт-Петербург, 196084</t>
  </si>
  <si>
    <t>СРО-Э-004</t>
  </si>
  <si>
    <t>10.08.2010 № 02-984</t>
  </si>
  <si>
    <t>Перечень стандартов и правил СРО-Э-004</t>
  </si>
  <si>
    <t>Общее собрание членов, Президиум, президент, Ревизионная комиссия, Дисциплинарная комиссия, Третейский суд</t>
  </si>
  <si>
    <t>1) Размер компенсационного фонда = 1126 тыс. руб.
1.1) Размер взноса в компенсационный фонд для ЮЛ = 3 тыс. руб.
1.2) Размер взноса в компенсационный фонд для ФЛ = 3 тыс. руб.
1.3) Размер взноса в компенсационный фонд для прочих = 3 тыс. руб.</t>
  </si>
  <si>
    <t>17.08.2010</t>
  </si>
  <si>
    <t>Некоммерческое партнерство «Межрегиональная Гильдия Энергоаудиторов» (НП "МГЭ")</t>
  </si>
  <si>
    <t>Юр. адрес:ул. Щепкина, д. 28, г. Москва, 129090
Физ. адрес: Колокольников пер., д.2/6, стр.1., г. Москва, 107045</t>
  </si>
  <si>
    <t>СРО-Э-006</t>
  </si>
  <si>
    <t>17.08.2010 № 02-1023</t>
  </si>
  <si>
    <t>Перечень стандартов и правил СРО-Э-006</t>
  </si>
  <si>
    <t xml:space="preserve">Общее собрание членов, Президиум, генеральный директор, Ревизионная комиссия, Дисциплинарная комиссия, Контрольная комиссия
</t>
  </si>
  <si>
    <t>1) Размер компенсационного фонда = 2760 тыс. руб.
1.1) Размер взноса в компенсационный фонд для ЮЛ = 10 тыс. руб.
1.2) Размер взноса в компенсационный фонд для ИП = 10 тыс. руб.
1.3) Размер взноса в компенсационный фонд для ФЛ = 10 тыс. руб.</t>
  </si>
  <si>
    <t>19.08.2010</t>
  </si>
  <si>
    <t>Некоммерческое Партнерство - Саморегулируемая Организация "Гильдия Энергоаудиторов"  (НП СРО «Гильдия Энергоаудиторов»)</t>
  </si>
  <si>
    <t>Юр. адрес:141069  Московская область,  г. Королев, Первомайский мкр-н, ул. Советская, дом 2, стр.1, пом.79
Физ. адрес: 105062, г. Москва, Фурманный переулок, д. 9/12</t>
  </si>
  <si>
    <t>СРО-Э-007</t>
  </si>
  <si>
    <t>19.08.2010 № 02-1041</t>
  </si>
  <si>
    <t>Перечень стандартов и правил СРО-Э-007</t>
  </si>
  <si>
    <t xml:space="preserve">Общее собрание членов, Правление, директор, Дисциплинарная комиссия, Экспертный комитет, Ревизионная комиссия, Третейский суд
</t>
  </si>
  <si>
    <t>1) Размер компенсационного фонда = 2835 тыс. руб.
1.1) Размер взноса в компенсационный фонд для ЮЛ = 10 тыс. руб.
1.2) Размер взноса в компенсационный фонд для ИП = 10 тыс. руб.
1.3) Размер взноса в компенсационный фонд для ФЛ = 10 тыс. руб.
1.4) Размер взноса в компенсационный фонд для прочих = 10 тыс. руб.</t>
  </si>
  <si>
    <t>Некоммерческое партнерство «Содействие в области энергосбережения и энергоэффективности топливно-энергетических ресурсов» (НП "СОДЕЙСТВИЕ В ОБЛАСТИ ТЭР")</t>
  </si>
  <si>
    <t>Юр. адрес:ул. Николая Ершова, д. 29, корп. А, г. Казань, Республика Татарстан, 420061
Физ. адрес: ул. Николая Ершова, д. 29, корп. А, г. Казань, Республика Татарстан, 420061</t>
  </si>
  <si>
    <t>СРО-Э-008</t>
  </si>
  <si>
    <t>19.08.2010 № 02-1042</t>
  </si>
  <si>
    <t>Перечень стандартов и правил СРО-Э-008</t>
  </si>
  <si>
    <t xml:space="preserve"> Общее собрание членов партнерства, Совет, директор,  Дисциплинарная комиссия, Контрольная комиссия Третейский суд
</t>
  </si>
  <si>
    <t>Компенсационный фонд, договор страхования</t>
  </si>
  <si>
    <t>1) Размер компенсационного фонда = 950 тыс. руб.
1.1) Размер взноса в компенсационный фонд для ЮЛ = 20 тыс. руб.
1.2) Размер взноса в компенсационный фонд для ФЛ = 10 тыс. руб.
2) Размер страхового фонда = 8560 тыс. руб.</t>
  </si>
  <si>
    <t>20.08.2010</t>
  </si>
  <si>
    <t>Ассоциация «Совет энергоаудиторских фирм нефтяной и газовой промышленности» (Ассоциация «СЭФ НГП»)</t>
  </si>
  <si>
    <t>Юр. адрес:Каширское шоссе, д. 22, корп. 3, г. Москва, 115201
Физ. адрес: Каширское шоссе, д. 22, корп. 3, г. Москва, 115201</t>
  </si>
  <si>
    <t>СРО-Э-010</t>
  </si>
  <si>
    <t>20.08.2010 № 02-1051</t>
  </si>
  <si>
    <t>Перечень стандартов и правил СРО-Э-010</t>
  </si>
  <si>
    <t xml:space="preserve">Общее собрание членов, Правление, директор, Дисциплинарный комитет, Контрольный комитет, Ревизионная комиссия, Третейский суд
</t>
  </si>
  <si>
    <t>1) Размер компенсационного фонда = 3345 тыс. руб.
1.1) Размер взноса в компенсационный фонд для ЮЛ = 6 тыс. руб.
1.2) Размер взноса в компенсационный фонд для ИП = 1 тыс. руб.</t>
  </si>
  <si>
    <t>26.08.2010</t>
  </si>
  <si>
    <t>Саморегулируемая организация союз «Профессиональное объединение энергоаудиторов» (СРО союз «ПОЭ»)</t>
  </si>
  <si>
    <t>Юр. адрес:5-ая ул. Ямского поля, д. 7 корп. 2, г. Москва, 125040
Физ. адрес: Электродная ул., д. 2, строение 28, г. Москва, 111524</t>
  </si>
  <si>
    <t>СРО-Э-011</t>
  </si>
  <si>
    <t>26.08.2010 № 02-1090</t>
  </si>
  <si>
    <t>Перечень стандартов и правил СРО-Э-011</t>
  </si>
  <si>
    <t>Общее собрание членов, Совет,  директор, Ревизионная комиссия, Дисциплинарный комитет, Структурное подразделение по контролю</t>
  </si>
  <si>
    <t>1) Размер компенсационного фонда = 2050 тыс. руб.
1.1) Размер взноса в компенсационный фонд для ЮЛ = 10 тыс. руб.
1.2) Размер взноса в компенсационный фонд для ИП = 10 тыс. руб.
1.3) Размер взноса в компенсационный фонд для ФЛ = 10 тыс. руб.</t>
  </si>
  <si>
    <t>Некоммерческое партнерство «Саморегулируемая организация Энергосбережения и Энергоэффективности Северо-Кавказского федерального округа» (НП «СРО ЭЭ СКФО»)</t>
  </si>
  <si>
    <t>Юр. адрес:ул. Козлова, д. 28, г. Пятигорск, Ставропольский край, 357500
Физ. адрес: ул. Козлова, д. 28, г. Пятигорск, Ставропольский край, 357500</t>
  </si>
  <si>
    <t>СРО-Э-012</t>
  </si>
  <si>
    <t>26.08.2010 № 02-1091</t>
  </si>
  <si>
    <t>Перечень стандартов и правил СРО-Э-012</t>
  </si>
  <si>
    <t xml:space="preserve">Общее собрание членов, Совет, исполнительный директор, Экспертная комиссия, Дисциплинарная комиссия, ревизор, Третейский суд
</t>
  </si>
  <si>
    <t>1) Размер компенсационного фонда = 891 тыс. руб.
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</t>
  </si>
  <si>
    <t>Некоммерческое партнерство Саморегулируемая организация «Объединение инженеров энергетиков» (Некоммерческое партнерство Саморегулируемая организация «Объединение инженеров энергетиков»)</t>
  </si>
  <si>
    <t>Юр. адрес:Колокольников пер., д. 9/10, стр. 5, г. Москва, 107045
Физ. адрес: площадь Журавлева, д. 2, стр. 2, офис 430, г. Москва, 107023</t>
  </si>
  <si>
    <t>СРО-Э-014</t>
  </si>
  <si>
    <t>26.08.2010 № 02-1093</t>
  </si>
  <si>
    <t>Перечень стандартов и правил СРО-Э-014</t>
  </si>
  <si>
    <t xml:space="preserve">Общее собрание, президент, Совет, директор, Контрольная комиссия, Дисциплинарный комитет, Ревизионная комиссия, Третейский суд
</t>
  </si>
  <si>
    <t>1) Размер компенсационного фонда = 3174 тыс. руб.
1.1) Размер взноса в компенсационный фонд для ЮЛ = 5 тыс. руб.
1.2) Размер взноса в компенсационный фонд для ИП = 5 тыс. руб.
1.3) Размер взноса в компенсационный фонд для ФЛ = 5 тыс. руб.</t>
  </si>
  <si>
    <t>27.08.2010</t>
  </si>
  <si>
    <t>Саморегулируемая организация Ассоциация лиц, осуществляющих деятельность в области энергетического обследования «ЭнергоПрофАудит» (СРО Ассоциация «ЭнергоПрофАудит»)</t>
  </si>
  <si>
    <t>Юр. адрес:ул. Ткацкая, д. 1,  г. Москва, 105318
Физ. адрес: ул. Ткацкая, д. 1,  г. Москва, 105318</t>
  </si>
  <si>
    <t>СРО-Э-015</t>
  </si>
  <si>
    <t>27.08.2010 № 02-1101</t>
  </si>
  <si>
    <t>Перечень стандартов и правил СРО-Э-015</t>
  </si>
  <si>
    <t xml:space="preserve">Общее собрание, Совет партнерства, директор, Ревизионная комиссия, Дисциплинарный комитет, Экспертный совет, Контрольная комиссия, Третейский суд
</t>
  </si>
  <si>
    <t>1) Размер компенсационного фонда = 2113 тыс. руб.
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</t>
  </si>
  <si>
    <t>06.09.2010</t>
  </si>
  <si>
    <t>Некоммерческое партнерство по содействию в области энергосбережения и энергоэффективности Сибири (НП «СИБ ЭЭ»)</t>
  </si>
  <si>
    <t>Юр. адрес:проспект Фрунзе, д. 115, офис 317, г. Томск, 634021
Физ. адрес: проспект Фрунзе, д. 115, офис 317, г. Томск, 634021</t>
  </si>
  <si>
    <t>СРО-Э-017</t>
  </si>
  <si>
    <t>06.09.2010 № 02-1159</t>
  </si>
  <si>
    <t>Перечень стандартов и правил СРО-Э-017</t>
  </si>
  <si>
    <t>Общее собрание, Совет, исполнительный директор, ревизор, Орган контроля, Дисциплинарный орган</t>
  </si>
  <si>
    <t>1) Размер компенсационного фонда = 381 тыс. руб.
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</t>
  </si>
  <si>
    <t>08.09.2010</t>
  </si>
  <si>
    <t>Некоммерческое партнерство «Саморегулируемая организация энергетического обследования» ( НП «СРО ЭО»)</t>
  </si>
  <si>
    <t>Юр. адрес:ул. Профсоюзная, д. 71, г. Москва, 117342
Физ. адрес: ул. Профсоюзная, д. 71, г. Москва, 117342</t>
  </si>
  <si>
    <t>СРО-Э-018</t>
  </si>
  <si>
    <t>08.09.2010 № 02-1167</t>
  </si>
  <si>
    <t>Перечень стандартов и правил СРО-Э-018</t>
  </si>
  <si>
    <t xml:space="preserve">Общее собрание, Совет партнерства, директор партнерства, Комиссия по контролю, Комиссия по рассмотрению результатов контроля
</t>
  </si>
  <si>
    <t>1) Размер компенсационного фонда = 1030 тыс. руб.
1.1) Размер взноса в компенсационный фонд для ЮЛ = 10 тыс. руб.
1.2) Размер взноса в компенсационный фонд для ИП = 10 тыс. руб.
1.3) Размер взноса в компенсационный фонд для ФЛ = 10 тыс. руб.</t>
  </si>
  <si>
    <t>14.09.2010</t>
  </si>
  <si>
    <t>Саморегулируемая организация Ассоциация «Союз «Энергоэффективность» ( СРО Ассоциация «Союз «Энергоэффективность»)</t>
  </si>
  <si>
    <t>Юр. адрес:ул. Мичурина, д. 239, г. Екатеринбург, Свердловская обл., 620100
Физ. адрес: ул. Мичурина, д. 239, г. Екатеринбург, Свердловская обл., 620100</t>
  </si>
  <si>
    <t>СРО-Э-019</t>
  </si>
  <si>
    <t>14.09.2010 № 02-1193</t>
  </si>
  <si>
    <t>Перечень стандартов и правил СРО-Э-019</t>
  </si>
  <si>
    <t xml:space="preserve">Общее собрание, Коллегия Партнерства, исполнительный директор, Дисциплинарная комиссия, Контрольная комиссия, Аттестационная комиссия, Ревизионная комиссия, Третейский суд
</t>
  </si>
  <si>
    <t>1) Размер компенсационного фонда = 2199 тыс. руб.
1.1) Размер взноса в компенсационный фонд для ЮЛ = 5 тыс. руб.
1.2) Размер взноса в компенсационный фонд для ИП = 5 тыс. руб.
1.3) Размер взноса в компенсационный фонд для ФЛ = 5 тыс. руб.</t>
  </si>
  <si>
    <t>Некоммерческое партнерство Объединение организаций в области энергетического обследования «ЭНЕРГОЭФФЕКТИВНЫЕ ТЕХНОЛОГИИ» (НП "ЭНЕРГОЭФФЕКТИВНЫЕ ТЕХНОЛОГИИ")</t>
  </si>
  <si>
    <t>Юр. адрес:Холодильный переулок ул., д. 3, г. Москва, 115191 
Физ. адрес: Холодильный переулок ул., д. 3, офис 315, г. Москва, 115191</t>
  </si>
  <si>
    <t>СРО-Э-020</t>
  </si>
  <si>
    <t>14.09.2010 № 02-1194</t>
  </si>
  <si>
    <t>Перечень стандартов и правил СРО-Э-020</t>
  </si>
  <si>
    <t>Общее собрание, Правление, генеральный директор, Координационный совет, Ревизионная комиссия, Контрольная комиссия, Дисциплинарная комиссия, Третейский суд</t>
  </si>
  <si>
    <t>1) Размер компенсационного фонда = 1175 тыс. руб.
1.1) Размер взноса в компенсационный фонд для ЮЛ = 15 тыс. руб.
1.2) Размер взноса в компенсационный фонд для ИП = 15 тыс. руб.
1.3) Размер взноса в компенсационный фонд для прочих = 15 тыс. руб.</t>
  </si>
  <si>
    <t>Саморегулируемая организация  Некоммерческое партнерство «Объединение участников рынка энергетического обследования и энергосбережения «Энергоэффективность, Энергосбережение, Энергобезопасность» (СРО НП "Три Э")</t>
  </si>
  <si>
    <t>Юр. адрес:Большой Сампсоньевский проспект, д. 68, лит. Н, пом. 1Н, г. Санкт-Петербург, 194100
Физ. адрес: Пискаревский пр., д. 63, лит. Б, офис 2-400/1, г. Санкт-Петербург, 195273</t>
  </si>
  <si>
    <t>СРО-Э-021</t>
  </si>
  <si>
    <t>14.09.2010 № 02-1195</t>
  </si>
  <si>
    <t>Перечень стандартов и правил СРО-Э-021</t>
  </si>
  <si>
    <t xml:space="preserve">Общее собрание членов партнерства, Совет партнерства, Наблюдательный совет, директор, Контрольная комиссия, Дисциплинарная комиссия, Ревизионная комиссия, Экспертная  комиссия   
</t>
  </si>
  <si>
    <t>1) Размер компенсационного фонда = 1385 тыс. руб.
1.1) Размер взноса в компенсационный фонд для ЮЛ = 15 тыс. руб.
1.2) Размер взноса в компенсационный фонд для ИП = 15 тыс. руб.
1.3) Размер взноса в компенсационный фонд для ФЛ = 15 тыс. руб.
2) Размер страхового фонда = 300 тыс. руб.</t>
  </si>
  <si>
    <t>17.09.2010</t>
  </si>
  <si>
    <t>Ассоциация саморегулируемая организация «Балтийское объединение специализированных подрядчиков в области энергетического обследования «БалтЭнергоЭффект» (Ассоциация СРО «БалтЭнергоЭффект»)</t>
  </si>
  <si>
    <t>Юр. адрес:Рижский проспект, д. 3, лит. Б, г. Санкт-Петербург, 190103
Физ. адрес: Рижский проспект, д. 3, лит. Б, г. Санкт-Петербург, 190103</t>
  </si>
  <si>
    <t>СРО-Э-022</t>
  </si>
  <si>
    <t>17.09.2010 № 02-1213</t>
  </si>
  <si>
    <t>Перечень стандартов и правил СРО-Э-022</t>
  </si>
  <si>
    <t xml:space="preserve">Общее собрание членов партнерства, Совет, директор, Дисциплинарная комиссия, Контрольная комиссия, Третейский суд
</t>
  </si>
  <si>
    <t>1) Размер компенсационного фонда = 2020 тыс. руб.
1.1) Размер взноса в компенсационный фонд для ЮЛ = 10 тыс. руб.
1.2) Размер взноса в компенсационный фонд для ИП = 10 тыс. руб.
1.3) Размер взноса в компенсационный фонд для ФЛ = 10 тыс. руб.</t>
  </si>
  <si>
    <t>04.10.2010</t>
  </si>
  <si>
    <t>Саморегулируемая организация в области энергетического обследования Союз "Сибэнергосбережение" (СРО ЭО СС)</t>
  </si>
  <si>
    <t>Юр. адрес:ул. Телевизорная, д. 4 Г, 3 этаж, пом. 6, г. Красноярск, 660062
Физ. адрес: ул. Телевизорная, д. 4Г, 3 этаж, пом. 6, г. Красноярск, 660062</t>
  </si>
  <si>
    <t>СРО-Э-024</t>
  </si>
  <si>
    <t>04.10.2010 № 02-1293</t>
  </si>
  <si>
    <t>Перечень стандартов и правил СРО-Э-024</t>
  </si>
  <si>
    <t xml:space="preserve">Общее собрание членов,  Правление, директор, Контрольно-экспертный комитет, Дисциплинарная комиссия, Третейский суд
</t>
  </si>
  <si>
    <t>1) Размер компенсационного фонда = 3045 тыс. руб.
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
1.4) Размер взноса в компенсационный фонд для прочих = 3 тыс. руб.
2) Размер страхового фонда = 300 тыс. руб.
2.1) Размер страховой суммы по договору страхования ответственности каждого члена = 300 тыс. руб.</t>
  </si>
  <si>
    <t>05.10.2010</t>
  </si>
  <si>
    <t>Некоммерческое партнерство «Горная и промышленная энергоэффективность» (НП «ГПЭ»)</t>
  </si>
  <si>
    <t>Юр. адрес:Большой Сампсониевский пр-т., д. 60, лит. А, пом. 2Н, г. Санкт-Петербург, 194044
Физ. адрес: Большой Сампсониевский пр-т., д. 60, лит. А, пом. 2Н, г. Санкт-Петербург, 194044</t>
  </si>
  <si>
    <t>СРО-Э-026</t>
  </si>
  <si>
    <t>Перечень стандартов и правил СРО-Э-026</t>
  </si>
  <si>
    <t xml:space="preserve"> Общее собрание членов, Президиум, директор, Дисциплинарная комиссия, Ревизионная комиссия, Третейский суд
</t>
  </si>
  <si>
    <t>1) Размер компенсационного фонда = 2009 тыс. руб.
1.1) Размер взноса в компенсационный фонд для ЮЛ = 10 тыс. руб.
1.2) Размер взноса в компенсационный фонд для ИП = 10 тыс. руб.
1.3) Размер взноса в компенсационный фонд для ФЛ = 10 тыс. руб.</t>
  </si>
  <si>
    <t>Саморегулируемая организация Некоммерческое партнерство «Союз энергоаудиторов Омской области» (СРО НП "СЭО")</t>
  </si>
  <si>
    <t>Юр. адрес:пр. Мира, д. 11, корп. 6, оф. 243, г. Омск, 644050
Физ. адрес: пр. Мира, д. 11, корп. 6, оф. 243, г. Омск, 644050</t>
  </si>
  <si>
    <t>СРО-Э-027</t>
  </si>
  <si>
    <t>05.10.2010 № 02-1298</t>
  </si>
  <si>
    <t>Перечень стандартов и правил СРО-Э-027</t>
  </si>
  <si>
    <t xml:space="preserve"> Общее собрание членов, Совет,
исполнительный директор,
Контрольная комиссия,
Дисциплинарная комиссия,
Ревизионная комиссия,
Третейский суд.
</t>
  </si>
  <si>
    <t>1) Размер компенсационного фонда = 2720 тыс. руб.
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
1.4) Размер взноса в компенсационный фонд для прочих = 3 тыс. руб.</t>
  </si>
  <si>
    <t>22.10.2010</t>
  </si>
  <si>
    <t>Саморегулируемая организация Некоммерческое партнерство по проведению энергетических обследований «Дальэнергосбережение» (СРО НПЭО «ДЭС»)</t>
  </si>
  <si>
    <t>Юр. адрес:ул. Калинина, д. 84, кв. 10, г. Владивосток, Приморский край, 690012
Физ. адрес: ул. Калинина, д. 84, кв. 10, г. Владивосток, Приморский край, 690012</t>
  </si>
  <si>
    <t>СРО-Э-030</t>
  </si>
  <si>
    <t>22.10.2010 № 02-1385</t>
  </si>
  <si>
    <t>Перечень стандартов и правил СРО-Э-030</t>
  </si>
  <si>
    <t xml:space="preserve">Общее собрание, Правление, генеральный директор исполнительной дирекции, Ревизионная комиссия, Дисциплинарная комиссия, Контрольная комиссия
</t>
  </si>
  <si>
    <t>1) Размер компенсационного фонда = 1065 тыс. руб.
1.1) Размер взноса в компенсационный фонд для ЮЛ = 5 тыс. руб.
1.2) Размер взноса в компенсационный фонд для ИП = 5 тыс. руб.
1.3) Размер взноса в компенсационный фонд для ФЛ = 5 тыс. руб.</t>
  </si>
  <si>
    <t>Саморегулируемая организация Некоммерческое партнерство по содействию в области энергосбережения и энергоэффективности «ЭнергоАудит 31» (СРО «ЭнергоАудит 31» )</t>
  </si>
  <si>
    <t>Юр. адрес:ул. Сергия Радонежского, д. 2, г. Москва, 105120
Физ. адрес: ул. Международная, д. 11, г. Москва, 109544</t>
  </si>
  <si>
    <t>СРО-Э-031</t>
  </si>
  <si>
    <t>22.10.2010 № 02-1389</t>
  </si>
  <si>
    <t>Перечень стандартов и правил СРО-Э-031</t>
  </si>
  <si>
    <t>Общее собрание членов, Совет партнерства, исполнительный директор, Контрольный комитет,  Дисциплинарный комитет, Третейский суд</t>
  </si>
  <si>
    <t>1) Размер компенсационного фонда = 4441 тыс. руб.
1.1) Размер взноса в компенсационный фонд для ЮЛ = 10 тыс. руб.
1.2) Размер взноса в компенсационный фонд для ИП = 10 тыс. руб.
1.3) Размер взноса в компенсационный фонд для ФЛ = 10 тыс. руб.</t>
  </si>
  <si>
    <t>25.10.2010</t>
  </si>
  <si>
    <t>Некоммерческое партнерство энергоаудиторов «Инженерные системы - аудит» (НП «Инженерные системы-аудит»)</t>
  </si>
  <si>
    <t>Юр. адрес:ул. Сердобольская, д. 65, лит. А, г. Санкт-Петербург, 197342
Физ. адрес: ул. Сердобольская, д. 65, лит. А, г. Санкт-Петербург, 197342</t>
  </si>
  <si>
    <t>СРО-Э-032</t>
  </si>
  <si>
    <t>25.10.2010 № 20-1393</t>
  </si>
  <si>
    <t>Перечень стандартов и правил СРО-Э-032</t>
  </si>
  <si>
    <t xml:space="preserve">Общее собрание членов, Совет, директор, Контрольный комитет, Дисциплинарный комитет, Ревизионная комиссия, Третейский суд
</t>
  </si>
  <si>
    <t>1) Размер компенсационного фонда = 720 тыс. руб.
1.1) Размер взноса в компенсационный фонд для ЮЛ = 15 тыс. руб.
1.2) Размер взноса в компенсационный фонд для ИП = 15 тыс. руб.
1.3) Размер взноса в компенсационный фонд для ФЛ = 15 тыс. руб.</t>
  </si>
  <si>
    <t>29.10.2010</t>
  </si>
  <si>
    <t>Некоммерческое партнерство СРО «Ассоциация экспертов «ЭнергоАудит» (СРО-Э-033 НП «Ассоциация экспертов «ЭнергоАудит»)</t>
  </si>
  <si>
    <t>Юр. адрес:ул. Рихарда Зорге, д. 9, офис 708,  г. Уфа,  Республика Башкортостан, 450059
Физ. адрес: ул. Рихарда Зорге, д. 9, офис 708,  г. Уфа,  Республика Башкортостан, 450059</t>
  </si>
  <si>
    <t>СРО-Э-033</t>
  </si>
  <si>
    <t>29.10.2010 № 02-1424</t>
  </si>
  <si>
    <t>Перечень стандартов и правил СРО-Э-033</t>
  </si>
  <si>
    <t xml:space="preserve">Общее собрание, Правление, генеральный директор, ревизор, Дисциплинарная комиссия, Общественный совет, Контрольная комиссия, Третейский суд
</t>
  </si>
  <si>
    <t>1) Размер компенсационного фонда = 1700 тыс. руб.
1.1) Размер взноса в компенсационный фонд для ЮЛ = 10 тыс. руб.
1.2) Размер взноса в компенсационный фонд для ИП = 10 тыс. руб.
1.3) Размер взноса в компенсационный фонд для ФЛ = 10 тыс. руб.</t>
  </si>
  <si>
    <t>Некоммерческое партнёрство «Санкт-Петербургский Центр Энергосбережения и Энергоэффективности «ПетербургЭнергоАудит» (НП «ПетербургЭнергоАудит»)</t>
  </si>
  <si>
    <t>Юр. адрес:пер. Декабристов, д. 20, лит. А,  г. Санкт-Петербург, 199155
Физ. адрес: ул. Уральская, д. 19, корп. 10,  г. Санкт-Петербург, 199155</t>
  </si>
  <si>
    <t>СРО-Э-034</t>
  </si>
  <si>
    <t>29.10.2010 № 02-1425</t>
  </si>
  <si>
    <t>Перечень стандартов и правил СРО-Э-034</t>
  </si>
  <si>
    <t xml:space="preserve">Общее собрание, Экспертный совет, исполнительный директор, Дисциплинарный комитет, Контрольный комитет
</t>
  </si>
  <si>
    <t>1) Размер компенсационного фонда = 408 тыс. руб.
1.1) Размер взноса в компенсационный фонд для ЮЛ = 5 тыс. руб.
1.2) Размер взноса в компенсационный фонд для ИП = 5 тыс. руб.
1.3) Размер взноса в компенсационный фонд для ФЛ = 5 тыс. руб.</t>
  </si>
  <si>
    <t>12.11.2010</t>
  </si>
  <si>
    <t>Некоммерческое партнерство «Ассоциация энергоаудиторов и энергосервисных компаний Самарской области» (НП «АЭКСО»)</t>
  </si>
  <si>
    <t>Юр. адрес:443041, г. Самара, ул. Ленинская, д.168, оф.550
Физ. адрес: 443041, г. Самара, ул. Ленинская, д.168, оф.550</t>
  </si>
  <si>
    <t>СРО-Э-035</t>
  </si>
  <si>
    <t>12.11.2010 № 02-1495</t>
  </si>
  <si>
    <t>Перечень стандартов и правил СРО-Э-035</t>
  </si>
  <si>
    <t xml:space="preserve">Общее собрание, Правление, директор, Контрольная комиссия,
Дисциплинарная комиссия,
Ревизионная  комиссия
</t>
  </si>
  <si>
    <t>1) Размер компенсационного фонда = 2000 тыс. руб.
1.1) Размер взноса в компенсационный фонд для ЮЛ = 10 тыс. руб.
1.2) Размер взноса в компенсационный фонд для ИП = 10 тыс. руб.
1.3) Размер взноса в компенсационный фонд для ФЛ = 10 тыс. руб.</t>
  </si>
  <si>
    <t>16.12.2010</t>
  </si>
  <si>
    <t>Саморегулируемая организация Ассоциация энергоаудиторов «Контроль Энергоэффективности» (СРО АЭ «КЭ»)</t>
  </si>
  <si>
    <t>Юр. адрес:ул. Илимская, д. 9, г. Москва, 127576
Физ. адрес: ул. Маленковская, д. 32, стр. 3, г. Москва,  107113</t>
  </si>
  <si>
    <t>СРО-Э-038</t>
  </si>
  <si>
    <t>16.12.2010 № 02-1720</t>
  </si>
  <si>
    <t>Перечень стандартов и правил СРО-Э-038</t>
  </si>
  <si>
    <t xml:space="preserve">Общее собрание членов, Правление, исполнительный директор, Комитет по контролю, Комитет по дисциплинарной ответственности, Третейский суд.
</t>
  </si>
  <si>
    <t>1) Размер компенсационного фонда = 216 тыс. руб.
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</t>
  </si>
  <si>
    <t>Саморегулируемая организация Некоммерческое партнерство «Объединение компаний энергетического обследования «Развитие» (СРО НП «ОКЭО «Развитие»)</t>
  </si>
  <si>
    <t>Юр. адрес:ул. Генерала Лизюкова, д. 78, г. Воронеж, 394088
Физ. адрес: ул. Генерала Лизюкова, д. 78, г. Воронеж, 394088</t>
  </si>
  <si>
    <t>СРО-Э-039</t>
  </si>
  <si>
    <t>16.12.2010 № 02-1721</t>
  </si>
  <si>
    <t>Перечень стандартов и правил СРО-Э-039</t>
  </si>
  <si>
    <t xml:space="preserve">Общее собрание, Правление, генеральный директор, Контрольный комитет, Дисциплинарная комиссия, Третейский судья
</t>
  </si>
  <si>
    <t>1) Размер компенсационного фонда = 2014 тыс. руб.
1.1) Размер взноса в компенсационный фонд для ЮЛ = 10 тыс. руб.
1.2) Размер взноса в компенсационный фонд для ИП = 10 тыс. руб.
1.3) Размер взноса в компенсационный фонд для ФЛ = 10 тыс. руб.</t>
  </si>
  <si>
    <t>Ассоциация «Саморегулируемая организация содействия энергосбережению и повышению энергетической эффективности «Энергоаудиторы Экологического Строительства» (Ассоциация СРО «ЭнергоаудиторыЭкоСтрой»)</t>
  </si>
  <si>
    <t>Юр. адрес:ул.Федерации 4 А, г. Ульяновск, 432071
Физ. адрес: ул.Федерации 4 А, г. Ульяновск, 432071</t>
  </si>
  <si>
    <t>СРО-Э-041</t>
  </si>
  <si>
    <t>16.12.2010 № 02-1723</t>
  </si>
  <si>
    <t>Перечень стандартов и правил СРО-Э-041</t>
  </si>
  <si>
    <t xml:space="preserve">Общее собрание членов, Совет, директор, Контрольный комитет, Дисциплинарный комитет, Ревизионная комиссия 
</t>
  </si>
  <si>
    <t>1) Размер компенсационного фонда = 323 тыс. руб.
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
2) Размер страхового фонда = 30 тыс. руб.</t>
  </si>
  <si>
    <t>17.12.2010</t>
  </si>
  <si>
    <t>Саморегулируемая организация Союз «Гильдия ЭнергоСбережения» (СРОС «ГЭС»)</t>
  </si>
  <si>
    <t xml:space="preserve">Юр. адрес:ул. Сормовская, 204/6, г. Краснодар, Краснодарский край, 350088
Физ. адрес: ул. Сормовская, 204/6, г. Краснодар, Краснодарский край, 350088 </t>
  </si>
  <si>
    <t>СРО-Э-043</t>
  </si>
  <si>
    <t>17.12.2010 № 02-1725</t>
  </si>
  <si>
    <t>Перечень стандартов и правил СРО-Э-043</t>
  </si>
  <si>
    <t xml:space="preserve">Общее собрание членов, Совет директоров, директор, Контрольная комиссия, Дисциплинарная комиссия, Третейский суд
</t>
  </si>
  <si>
    <t>1) Размер компенсационного фонда = 775 тыс. руб.
1.1) Размер взноса в компенсационный фонд для ЮЛ = 12 тыс. руб.
1.2) Размер взноса в компенсационный фонд для ИП = 12 тыс. руб.
1.3) Размер взноса в компенсационный фонд для ФЛ = 12 тыс. руб.
2) Размер страхового фонда = 300 тыс. руб.</t>
  </si>
  <si>
    <t>Саморегулируемая организация Некоммерческое партнерство объединение энергетиков «Энергоэффект» (СРО НП объединение энергетиков «Энергоэффект»)</t>
  </si>
  <si>
    <t>Юр. адрес:ул. им. Чернышевского Н.Г., д. 100, офис 407, г. Саратов, 410056
Физ. адрес: ул. Шелковичная, 186 корпус 1, офис 525, г. Саратов, 410071</t>
  </si>
  <si>
    <t>СРО-Э-044</t>
  </si>
  <si>
    <t>17.12.2010 № 02-1726</t>
  </si>
  <si>
    <t>Перечень стандартов и правил СРО-Э-044</t>
  </si>
  <si>
    <t xml:space="preserve">Общее собрание членов, Совет, генеральный директор , Ревизионная комиссия, Дисциплинарная комиссия, Контрольный комитет, Третейский суд
</t>
  </si>
  <si>
    <t>1) Размер компенсационного фонда = 475 тыс. руб.
1.1) Размер взноса в компенсационный фонд для ЮЛ = 5 тыс. руб.
1.2) Размер взноса в компенсационный фонд для ИП = 5 тыс. руб.
1.3) Размер взноса в компенсационный фонд для ФЛ = 5 тыс. руб.</t>
  </si>
  <si>
    <t>22.12.2010</t>
  </si>
  <si>
    <t>Союз «Национальная организация специалистов в области энергетических обследований и энергетической эффективности» (Союз «Энергоэффективность»)</t>
  </si>
  <si>
    <t>Юр. адрес:ул. Малая Дмитровка, д. 25, корп. 1,  г. Москва, 129090
Физ. адрес: 105062, Подсосенский переулок, дом 30, стр. 3</t>
  </si>
  <si>
    <t>СРО-Э-046</t>
  </si>
  <si>
    <t>22.12.2010 № 02-1775</t>
  </si>
  <si>
    <t>Перечень стандартов и правил СРО-Э-046</t>
  </si>
  <si>
    <t xml:space="preserve">Общее собрание членов, Совет,  директор , Ревизионная комиссия, Дисциплинарный комитет, Контрольный комитет, Наблюдательный совет
</t>
  </si>
  <si>
    <t>1) Размер компенсационного фонда = 804 тыс. руб.
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</t>
  </si>
  <si>
    <t>Некоммерческое партнерство «Организация энергоаудиторов «Группа Э3» ("НП ""Группа Э3""")</t>
  </si>
  <si>
    <t>Юр. адрес:ул. Потанинская, д. 4, офис 45,  г. Новосибирск, 630099
Физ. адрес: ул. Потанинская, д. 4, офис 45,  г. Новосибирск, 630099</t>
  </si>
  <si>
    <t>СРО-Э-047</t>
  </si>
  <si>
    <t>22.12.2010 № 02-1776</t>
  </si>
  <si>
    <t>Перечень стандартов и правил СРО-Э-047</t>
  </si>
  <si>
    <t xml:space="preserve">Общее собрание, Совет партнерства, управляющий партнерства, Контрольная комиссия, Дисциплинарная комиссия, Третейский суд
</t>
  </si>
  <si>
    <t>1) Размер компенсационного фонда = 591 тыс. руб.
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</t>
  </si>
  <si>
    <t>29.12.2010</t>
  </si>
  <si>
    <t>Некоммерческое партнерство «Межрегиональная организация в области энергетического обследования» (НП «МЭО»)</t>
  </si>
  <si>
    <t>Юр. адрес:Москва, пр. Фрезер, д.2
Физ. адрес: Рижская площадь, д. 3,  г. Москва, 107996</t>
  </si>
  <si>
    <t>СРО-Э-048</t>
  </si>
  <si>
    <t>22.12.2010 № 02-1810</t>
  </si>
  <si>
    <t>Перечень стандартов и правил СРО-Э-048</t>
  </si>
  <si>
    <t xml:space="preserve">Общее собрание членов, Совет партнерства, исполнительный директор, Контрольная комиссия, Дисциплинарная комиссия, Третейский суд
</t>
  </si>
  <si>
    <t>1) Размер компенсационного фонда = 105 тыс. руб.
1.1) Размер взноса в компенсационный фонд для ЮЛ = 5 тыс. руб.
1.2) Размер взноса в компенсационный фонд для ИП = 5 тыс. руб.
1.3) Размер взноса в компенсационный фонд для ФЛ = 3 тыс. руб.</t>
  </si>
  <si>
    <t>20.01.2011</t>
  </si>
  <si>
    <t>Саморегулируемая организация некоммерческое партнерство «Энергоаудиторы Сибири» (СРО НП ЭС)</t>
  </si>
  <si>
    <t>Юр. адрес:ул. Маршала Жукова, д. 74, корп. 2,  г. Омск, 644010
Физ. адрес: ул. Маршала Жукова, д. 74, корп. 2,  г. Омск, 644010</t>
  </si>
  <si>
    <t>СРО-Э-050</t>
  </si>
  <si>
    <t>20.01.2011 № 02-47</t>
  </si>
  <si>
    <t>Перечень стандартов и правил СРО-Э-050</t>
  </si>
  <si>
    <t xml:space="preserve">Общее собрание членов,  исполнительный директор, Контрольная комиссия, Дисциплинарная комиссия, Ревизионная комиисия, Третейский суд
</t>
  </si>
  <si>
    <t>1) Размер компенсационного фонда = 684 тыс. руб.
1.1) Размер взноса в компенсационный фонд для ЮЛ = 12 тыс. руб.
1.2) Размер взноса в компенсационный фонд для ИП = 12 тыс. руб.
1.3) Размер взноса в компенсационный фонд для ФЛ = 12 тыс. руб.</t>
  </si>
  <si>
    <t>Ассоциация энергоаудиторов «Саморегулируемая организация «ЭНЕРГОАУДИТ»  (Ассоциация «СРО «ЭНЕРГОАУДИТ»)</t>
  </si>
  <si>
    <t>Юр. адрес:109548, г. Москва, Проектируемый проезд 4062-Й, д. 6, стр. 16
Физ. адрес: 109548, г. Москва, Проектируемый проезд 4062-Й, д. 6, стр. 16</t>
  </si>
  <si>
    <t>СРО-Э-051</t>
  </si>
  <si>
    <t>20.01.2011 № 02-48</t>
  </si>
  <si>
    <t>Перечень стандартов и правил СРО-Э-051</t>
  </si>
  <si>
    <t xml:space="preserve">Общее собрание членов, Совет партнерства, директор, Контрольная комиссия, Дисциплинарная комиссия, Ревизионная комиссия, Третейский суд
</t>
  </si>
  <si>
    <t>1) Размер компенсационного фонда = 2083 тыс. руб.
1.1) Размер взноса в компенсационный фонд для ЮЛ = 10 тыс. руб.
1.2) Размер взноса в компенсационный фонд для ИП = 10 тыс. руб.
1.3) Размер взноса в компенсационный фонд для ФЛ = 10 тыс. руб.
1.4) Размер взноса в компенсационный фонд для прочих = 10 тыс. руб.</t>
  </si>
  <si>
    <t>Некоммерческое партнерство «Энергетического обследования и экспертизы» (НП СРО «Энергоэкспертиза»)</t>
  </si>
  <si>
    <t>Юр. адрес:ул. Братьев Кушховых, д. 149,  г. Нальчик, Кабардино-Балкарская Республика, 360000
Физ. адрес: а/я 345,  г. Москва, 115230</t>
  </si>
  <si>
    <t>СРО-Э-052</t>
  </si>
  <si>
    <t>20.01.2011 № 02-49</t>
  </si>
  <si>
    <t>Перечень стандартов и правил СРО-Э-052</t>
  </si>
  <si>
    <t xml:space="preserve">Общее собрание членов, Совет партнерства, генеральный директор, Контрольно-ревизионная комиссия, Дисциплинарная комиссия
</t>
  </si>
  <si>
    <t>1) Размер компенсационного фонда = 255 тыс. руб.
1.1) Размер взноса в компенсационный фонд для ЮЛ = 5 тыс. руб.
1.2) Размер взноса в компенсационный фонд для ИП = 5 тыс. руб.
1.3) Размер взноса в компенсационный фонд для ФЛ = 5 тыс. руб.</t>
  </si>
  <si>
    <t>21.01.2011</t>
  </si>
  <si>
    <t>Некоммерческое партнерство «Межрегиональное объединение организаций в сфере энергоаудита и энергосбережения «МежРегионЭнерго» (НП «МежРегионЭнерго»)</t>
  </si>
  <si>
    <t>Юр. адрес:Кронштадтский бульвар, д. 7А, стр. 1, г. Москва, 125212
Физ. адрес: Кронштадтский бульвар, д. 7А, стр. 1, г. Москва, 125212</t>
  </si>
  <si>
    <t>СРО-Э-054</t>
  </si>
  <si>
    <t>21.01.2011 № 02-61</t>
  </si>
  <si>
    <t>Перечень стандартов и правил СРО-Э-054</t>
  </si>
  <si>
    <t xml:space="preserve">Общее собрание членов, Совет партнерства, генеральный директор, Контрольная комиссия, Дисциплинарная комиссия, Ревизионная комиссия, Третейский суд
</t>
  </si>
  <si>
    <t>1) Размер компенсационного фонда = 328 тыс. руб.
1.1) Размер взноса в компенсационный фонд для ЮЛ = 12 тыс. руб.
1.2) Размер взноса в компенсационный фонд для ИП = 12 тыс. руб.
1.3) Размер взноса в компенсационный фонд для ФЛ = 12 тыс. руб.</t>
  </si>
  <si>
    <t>Некоммерческое партнерство «Межрегиональное объединение организаций энергетического обследования транспортного комплекса «СоюзДорЭнерго» (НП «СоюзДорЭнерго»)</t>
  </si>
  <si>
    <t>Юр. адрес:ул. Щепкина, д. 6, стр. 1,  г. Москва, 129090
Физ. адрес: 127051, г. Москва, ул. Садовая-Самотечная, д.18, стр.1</t>
  </si>
  <si>
    <t>СРО-Э-055</t>
  </si>
  <si>
    <t>21.01.2011 № 02-62</t>
  </si>
  <si>
    <t>Перечень стандартов и правил СРО-Э-055</t>
  </si>
  <si>
    <t xml:space="preserve">Общее собрание членов, Совет партнерства, президент, Контрольная комиссия, Дисциплинарная комиссия, Третейский суд
</t>
  </si>
  <si>
    <t>1) Размер компенсационного фонда = 2418 тыс. руб.
1.1) Размер взноса в компенсационный фонд для ЮЛ = 10 тыс. руб.
1.2) Размер взноса в компенсационный фонд для ИП = 10 тыс. руб.
1.3) Размер взноса в компенсационный фонд для ФЛ = 10 тыс. руб.</t>
  </si>
  <si>
    <t>28.01.2011</t>
  </si>
  <si>
    <t>Некоммерческое партнерство «Экспертиза энерго-эффективности» (НП «Экспертиза энерго-эффективности»)</t>
  </si>
  <si>
    <t>Юр. адрес:ул. Исполкомовская, д. 5, лит. А, пом. 13-Н, г. Санкт-Петербург, 193167
Физ. адрес: ул. Исполкомовская, д. 5, лит. А, пом. 13-Н, г. Санкт-Петербург, 193167</t>
  </si>
  <si>
    <t>СРО-Э-057</t>
  </si>
  <si>
    <t>28.01.2011 № 02-137</t>
  </si>
  <si>
    <t>Перечень стандартов и правил СРО-Э-057</t>
  </si>
  <si>
    <t xml:space="preserve">Общее собрание членов, Совет партнерства,  директор, Контрольный комитет, Дисциплинарный комитет
</t>
  </si>
  <si>
    <t>1) Размер компенсационного фонда = 767 тыс. руб.
1.1) Размер взноса в компенсационный фонд для ЮЛ = 15 тыс. руб.
1.2) Размер взноса в компенсационный фонд для ИП = 15 тыс. руб.
1.3) Размер взноса в компенсационный фонд для ФЛ = 15 тыс. руб.</t>
  </si>
  <si>
    <t>04.02.2011</t>
  </si>
  <si>
    <t>Некоммерческое партнерство в области энергетического обследования «Союзпетрострой-Энергоаудит» (НП ЭО «Союзпетрострой-Энергоаудит»)</t>
  </si>
  <si>
    <t>Юр. адрес:ул. Торжковская, д. 5,  г. Санкт-Петербург, 197342
Физ. адрес: ул. Торжковская, д. 5,  г. Санкт-Петербург, 197342</t>
  </si>
  <si>
    <t>СРО-Э-058</t>
  </si>
  <si>
    <t>04.02.2011 № 02-180</t>
  </si>
  <si>
    <t>Перечень стандартов и правил СРО-Э-058</t>
  </si>
  <si>
    <t xml:space="preserve">Общее собрание членов, Совет партнерства,  генеральный директор, Контрольная комиссия, Дисциплинарная комиссия
</t>
  </si>
  <si>
    <t>1) Размер компенсационного фонда = 480 тыс. руб.
1.1) Размер взноса в компенсационный фонд для ЮЛ = 15 тыс. руб.
1.2) Размер взноса в компенсационный фонд для ИП = 15 тыс. руб.
1.3) Размер взноса в компенсационный фонд для ФЛ = 15 тыс. руб.</t>
  </si>
  <si>
    <t>Некоммерческое партнерство в сфере энергосбережения и повышения энергоэффективности "Межрегион Энерго Аудит" ( НП «МЭА»)</t>
  </si>
  <si>
    <t>Юр. адрес:Литейный пр., д. 28, лит. А, помещение 5Н, 25Н,  г. Санкт-Петербург, 191028
Физ. адрес: Шпалерная, д. 52,  офис 245, г. Санкт-Петербург, 191015</t>
  </si>
  <si>
    <t>СРО-Э-059</t>
  </si>
  <si>
    <t>04.02.2011 № 02-183</t>
  </si>
  <si>
    <t>Перечень стандартов и правил СРО-Э-059</t>
  </si>
  <si>
    <t xml:space="preserve">Общее собрание членов, Президиум партнерства,  президент, Контрольная комиссия, Дисциплинарная комиссия
</t>
  </si>
  <si>
    <t>1) Размер компенсационного фонда = 141 тыс. руб.
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</t>
  </si>
  <si>
    <t>04.03.2011</t>
  </si>
  <si>
    <t>Некоммерческое Партнерство «Единое Межрегиональное Объединение Энергетиков» (СРО НП «ЕМОЭ»)</t>
  </si>
  <si>
    <t>Юр. адрес:Подольское шоссе, д. 8, корп. 5,  г. Москва, 115093
Физ. адрес: Подольское шоссе, д. 8, корп. 5,  г. Москва, 115093</t>
  </si>
  <si>
    <t>СРО-Э-063</t>
  </si>
  <si>
    <t>04.03.2011 № 02-314</t>
  </si>
  <si>
    <t>Перечень стандартов и правил СРО-Э-063</t>
  </si>
  <si>
    <t xml:space="preserve">Общее собрание членов, Совет партнерства, генеральный директор, Контрольная комиссия, Дисциплинарная комиссия, Ревизионная комиссия
</t>
  </si>
  <si>
    <t>1) Размер компенсационного фонда = 1146 тыс. руб.
1.1) Размер взноса в компенсационный фонд для ЮЛ = 15 тыс. руб.
1.2) Размер взноса в компенсационный фонд для ИП = 15 тыс. руб.
1.3) Размер взноса в компенсационный фонд для ФЛ = 15 тыс. руб.</t>
  </si>
  <si>
    <t>15.03.2011</t>
  </si>
  <si>
    <t>Ассоциация «Саморегулируемая организация в области энергетического обследования «РусЭнергоАудит» (Ассоциация «СРО «РусЭнергоАудит»)</t>
  </si>
  <si>
    <t>Юр. адрес:ул. Некрасова, д. 39 Б, офис 3, г. Ярославль, 150040
Физ. адрес: ул. Некрасова, д. 39 Б, офис 3, г. Ярославль, 150040</t>
  </si>
  <si>
    <t>СРО-Э-064</t>
  </si>
  <si>
    <t>15.03.2011 № 02-355</t>
  </si>
  <si>
    <t>Перечень стандартов и правил СРО-Э-064</t>
  </si>
  <si>
    <t xml:space="preserve">Общее собрание членов, Совет партнерства, директор, Контрольная комиссия, Дисциплинарная комиссия, Ревизионная комиссия
</t>
  </si>
  <si>
    <t>1) Размер компенсационного фонда = 352 тыс. руб.
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</t>
  </si>
  <si>
    <t>Ассоциация энергоаудиторов «Столица-Энерго» (саморегулируемая организация) (Ассоциация "Столица-Энерго" СРО)</t>
  </si>
  <si>
    <t xml:space="preserve">Юр. адрес:Дербеневская наб., д. 11,  г. Москва, 115114
Физ. адрес: 123056, Москва ,Электрический пер. д.8 стр 5 этаж 5 </t>
  </si>
  <si>
    <t>СРО-Э-065</t>
  </si>
  <si>
    <t>15.03.2011 № 02-356</t>
  </si>
  <si>
    <t>Перечень стандартов и правил СРО-Э-065</t>
  </si>
  <si>
    <t xml:space="preserve">Общее собрание членов, Совет партнерства, генеральный директор, Контрольная комиссия, Дисциплинарная комиссия
</t>
  </si>
  <si>
    <t>1) Размер компенсационного фонда = 375 тыс. руб.
1.1) Размер взноса в компенсационный фонд для ЮЛ = 15 тыс. руб.
1.2) Размер взноса в компенсационный фонд для ИП = 15 тыс. руб.
1.3) Размер взноса в компенсационный фонд для ФЛ = 15 тыс. руб.</t>
  </si>
  <si>
    <t>Некоммерческое партнерство по содействию энергетическим компаниям «Энергетики Центрального Черноземья» (НП СЭК «Энергетики Центрального Черноземья»)</t>
  </si>
  <si>
    <t>Юр. адрес:ул. Свободы, д. 75, кв. 13, г. Воронеж, 394030
Физ. адрес: ул. Свободы, д. 75, кв. 13, г. Воронеж, 394030</t>
  </si>
  <si>
    <t>СРО-Э-067</t>
  </si>
  <si>
    <t>15.03.2011 № 02-358</t>
  </si>
  <si>
    <t>Перечень стандартов и правил СРО-Э-067</t>
  </si>
  <si>
    <t xml:space="preserve">Общее собрание членов, Правление, директор, Контрольная комитет, Дисциплинарная комиссия, ревизор, Третейский суд 
</t>
  </si>
  <si>
    <t>1) Размер компенсационного фонда = 110 тыс. руб.
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</t>
  </si>
  <si>
    <t>22.03.2011</t>
  </si>
  <si>
    <t>Саморегулируемый союз энергоаудиторов (СРО "Союзэнергоаудит")</t>
  </si>
  <si>
    <t>Юр. адрес:ул. Урицкого, д. 125, пом. 161, г. Красноярск, 660017
Физ. адрес: а/я 358, г.Красноярск, 660017</t>
  </si>
  <si>
    <t>СРО-Э-068</t>
  </si>
  <si>
    <t>22.03.2011 № 02-397</t>
  </si>
  <si>
    <t>Перечень стандартов и правил СРО-Э-068</t>
  </si>
  <si>
    <t xml:space="preserve">Общее собрание членов, Правление, директор, Контрольная комиссия, Дисциплинарная комиссия, Ревизионная комиссия 
</t>
  </si>
  <si>
    <t>1) Размер компенсационного фонда = 264 тыс. руб.
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</t>
  </si>
  <si>
    <t>Саморегулируемая организация Некоммерческое партнерство «Объединение энергоаудиторских и энергоэкспертных организаций Волго-Камского региона» (СРО НП  «ОЭАЭЭ ВКР»)</t>
  </si>
  <si>
    <t>Юр. адрес:ул. Журналистов, д. 62,   г. Казань,  Республика Татарстан, 420088
Физ. адрес: ул. Николая Столбова, д.2, офис 504,   г. Казань,  Республика Татарстан, 420021</t>
  </si>
  <si>
    <t>СРО-Э-069</t>
  </si>
  <si>
    <t>22.03.2011 № 02-398</t>
  </si>
  <si>
    <t>Перечень стандартов и правил СРО-Э-069</t>
  </si>
  <si>
    <t xml:space="preserve">Общее собрание членов, Совет, директор, Контрольная комиссия, Дисциплинарная комиссия, Ревизионная комиссия 
</t>
  </si>
  <si>
    <t>1) Размер компенсационного фонда = 2000 тыс. руб.
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
1.4) Размер взноса в компенсационный фонд для прочих = 3 тыс. руб.
2) Размер страхового фонда = 300 тыс. руб.
2.1) Размер страховой суммы по договору страхования ответственности каждого члена = 15 тыс. руб.</t>
  </si>
  <si>
    <t>Некоммерческое партнерство «ЦЕНТР НОВЫХ ЭНЕРГОРЕСУРСОСБЕРЕГАЮЩИХ ТЕХНОЛОГИЙ «ЭНЕРГОАУДИТ И ЭНЕРГОЭФФЕКТИВНОСТЬ» (НП «ЦЕНТР НОВЫХ ЭНЕРГОРЕСУРСОСБЕРЕГАЮЩИХ ТЕХНОЛОГИЙ «ЭНЕРГОАУДИТ И ЭНЕРГОЭФФЕКТИВНОСТЬ»)</t>
  </si>
  <si>
    <t>Юр. адрес:Строительный проезд, д. 7 А,  г. Москва, 125362
Физ. адрес: Строительный проезд, д. 7 А,  г. Москва, 125362</t>
  </si>
  <si>
    <t>СРО-Э-070</t>
  </si>
  <si>
    <t>22.03.2011 № 02-399</t>
  </si>
  <si>
    <t>Перечень стандартов и правил СРО-Э-070</t>
  </si>
  <si>
    <t xml:space="preserve">Общее собрание членов, Правление, генеральный директор, Контрольная комиссия, Дисциплинарная комиссия, Ревизионная комиссия
</t>
  </si>
  <si>
    <t>1) Размер компенсационного фонда = 210 тыс. руб.
1.1) Размер взноса в компенсационный фонд для ЮЛ = 12 тыс. руб.
1.2) Размер взноса в компенсационный фонд для ФЛ = 3 тыс. руб.</t>
  </si>
  <si>
    <t>Некоммерческое партнерство «Межрегиональное объединение энергоаудиторов «СОЮЗЭНЕРГОЭФФЕКТИВНОСТЬ» (НП «СОЮЗЭНЕРГОЭФФЕКТИВНОСТЬ»)</t>
  </si>
  <si>
    <t>Юр. адрес:ул. Садовники, д. 2,  г. Москва, 115487
Физ. адрес: ул. Садовники, д. 2,  г. Москва, 115487</t>
  </si>
  <si>
    <t>СРО-Э-071</t>
  </si>
  <si>
    <t>22.03.2011 № 02-400</t>
  </si>
  <si>
    <t>Перечень стандартов и правил СРО-Э-071</t>
  </si>
  <si>
    <t xml:space="preserve">Общее собрание членов, Правление, генеральный директор, Надзорная комиссия, Дисциплинарная комиссия, Ревизионная комиссия
</t>
  </si>
  <si>
    <t>1) Размер компенсационного фонда = 105 тыс. руб.
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</t>
  </si>
  <si>
    <t>Некоммерческое партнерство «Объединение организаций осуществляющих деятельность в области энергетического обследования «РУСЭНЕРГО» (НП «РУСЭНЕРГО»)</t>
  </si>
  <si>
    <t>Юр. адрес:ул. Большая Ордынка, д. 59, стр. 2,  г. Москва, 115184
Физ. адрес: ул. Большая Ордынка, д. 59, стр. 2,  г. Москва, 115184</t>
  </si>
  <si>
    <t>СРО-Э-072</t>
  </si>
  <si>
    <t>22.03.2011 № 02-401</t>
  </si>
  <si>
    <t>Перечень стандартов и правил СРО-Э-072</t>
  </si>
  <si>
    <t>1) Размер компенсационного фонда = 420 тыс. руб.
1.1) Размер взноса в компенсационный фонд для ЮЛ = 15 тыс. руб.
1.2) Размер взноса в компенсационный фонд для ИП = 15 тыс. руб.
1.3) Размер взноса в компенсационный фонд для ФЛ = 15 тыс. руб.</t>
  </si>
  <si>
    <t>1) Размер компенсационного фонда = 300 тыс. руб.
1.1) Размер взноса в компенсационный фонд для ЮЛ = 10 тыс. руб.
1.2) Размер взноса в компенсационный фонд для ИП = 10 тыс. руб.
1.3) Размер взноса в компенсационный фонд для ФЛ = 10 тыс. руб.</t>
  </si>
  <si>
    <t>22.04.2011</t>
  </si>
  <si>
    <t>Некоммерческое партнерство «Развитие энергосбережения и повышение энергетической эффективности «ЭкспертЭнергоАудит» (СРО НП «ЭкспертЭнергоАудит»)</t>
  </si>
  <si>
    <t>Юр. адрес:1-й Красносельский переулок, д. 3, подвал 1, помещение 1, комната 16,  г. Москва, 107140
Физ. адрес: ул. Долгоруковская, д. 23, оф. 403,  г. Москва, 127006</t>
  </si>
  <si>
    <t>СРО-Э-076</t>
  </si>
  <si>
    <t>22.04.2011 № 02-536</t>
  </si>
  <si>
    <t>Перечень стандартов и правил СРО-Э-076</t>
  </si>
  <si>
    <t>Общее собрание членов, Правление, генеральный директор, Контрольный комитет, Дисциплинарный комитет, Ревизионная комиссия</t>
  </si>
  <si>
    <t>1) Размер компенсационного фонда = 2158 тыс. руб.
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</t>
  </si>
  <si>
    <t>Некоммерческое партнерство по содействию в области энергосбережения и энергоэффективности «АльянсЭнергоАудит» (НП «АльянсЭнергоАудит»)</t>
  </si>
  <si>
    <t>Юр. адрес:Пуговишников пер., д. 11, г. Москва, 119021
Физ. адрес: Пуговишников пер., д. 11, г. Москва, 119021</t>
  </si>
  <si>
    <t>СРО-Э-078</t>
  </si>
  <si>
    <t>22.04.2011 № 02-534</t>
  </si>
  <si>
    <t>Перечень стандартов и правил СРО-Э-078</t>
  </si>
  <si>
    <t>Общее собрание членов, Совет партнерства, генеральный директор, Контрольная комиссия, Дисциплинарная комиссия</t>
  </si>
  <si>
    <t>1) Размер компенсационного фонда = 570 тыс. руб.
1.1) Размер взноса в компенсационный фонд для ЮЛ = 10 тыс. руб.
1.2) Размер взноса в компенсационный фонд для ИП = 10 тыс. руб.
1.3) Размер взноса в компенсационный фонд для ФЛ = 10 тыс. руб.</t>
  </si>
  <si>
    <t>25.04.2011</t>
  </si>
  <si>
    <t>Некоммерческое партнерство «Центр энергоаудита» (НП Центр энергоаудита)</t>
  </si>
  <si>
    <t>Юр. адрес:ул. Фрунзе, д. 4, г. Новосибирск,  630091
Физ. адрес: ул. Фрунзе, д 4, офис 511, г. Новосибирск, 630091</t>
  </si>
  <si>
    <t>СРО-Э-079</t>
  </si>
  <si>
    <t>25.04.2011 № 02-540</t>
  </si>
  <si>
    <t>Перечень стандартов и правил СРО-Э-079</t>
  </si>
  <si>
    <t xml:space="preserve">Общее собрание членов, Правление, генеральный директор, Контрольный комитет, Дисциплиный комитет, Ревизионная комиссия </t>
  </si>
  <si>
    <t>1) Размер компенсационного фонда = 633 тыс. руб.
1.1) Размер взноса в компенсационный фонд для ЮЛ = 1 тыс. руб.
1.2) Размер взноса в компенсационный фонд для ИП = 1 тыс. руб.
1.3) Размер взноса в компенсационный фонд для ФЛ = 1 тыс. руб.
1.4) Размер взноса в компенсационный фонд для прочих = 1 тыс. руб.</t>
  </si>
  <si>
    <t>Саморегулируемая организация Ассоциация «Энергоаудит Северо-Запада» (СРО Ассоциация "ЭСЗ")</t>
  </si>
  <si>
    <t>Юр. адрес:пер. Калужский, д. 3, литера А, г. Санкт-Петербург, 191015
Физ. адрес: пер. Калужский, д. 3, литера А, г. Санкт-Петербург, 191015</t>
  </si>
  <si>
    <t>СРО-Э-081</t>
  </si>
  <si>
    <t>25.04.2011 № 02-538</t>
  </si>
  <si>
    <t>Перечень стандартов и правил СРО-Э-081</t>
  </si>
  <si>
    <t xml:space="preserve">Общее собрание членов, Президиум, директор, Контрольная комиссия, Дисциплиная комиссия, Ревизионная комиссия </t>
  </si>
  <si>
    <t>1) Размер компенсационного фонда = 765 тыс. руб.
1.1) Размер взноса в компенсационный фонд для ЮЛ = 15 тыс. руб.</t>
  </si>
  <si>
    <t>28.04.2011</t>
  </si>
  <si>
    <t>Ассоциация энергоаудиторов «Энергоаудиторы железнодорожных комплексов» (АС «ЭЖК»)</t>
  </si>
  <si>
    <t>Юр. адрес:3-й Рабфаковский пер., д. 5, корп. 4, лит. А, г. Санкт-Петербург, 192012
Физ. адрес: 3-й Рабфаковский пер., д. 5, корп. 4, лит. А, г. Санкт-Петербург, 192012</t>
  </si>
  <si>
    <t>СРО-Э-082</t>
  </si>
  <si>
    <t>28.04.2011 № 02-548</t>
  </si>
  <si>
    <t>Перечень стандартов и правил СРО-Э-082</t>
  </si>
  <si>
    <t xml:space="preserve">Общее собрание членов, Совет, директор, Контрольная комиссия, Дисциплиная комиссия </t>
  </si>
  <si>
    <t>1) Размер компенсационного фонда = 1453 тыс. руб.
1.1) Размер взноса в компенсационный фонд для ЮЛ = 10 тыс. руб.
1.2) Размер взноса в компенсационный фонд для ИП = 10 тыс. руб.
1.3) Размер взноса в компенсационный фонд для ФЛ = 10 тыс. руб.</t>
  </si>
  <si>
    <t>12.05.2011</t>
  </si>
  <si>
    <t>Саморегулируемая организация Региональное Объединение Специалистов в области энергетического обследования «Ассоциация ОБОРОНЭНЕРГО» (СРО РОС "Ассоциация ОБОРОНЭНЕРГО")</t>
  </si>
  <si>
    <t>Юр. адрес: ул. 2-я Институтская, д. 6, г. Москва,  109428
Физ. адрес:  ул. 2-я Институтская, д. 6, г. Москва,  109428</t>
  </si>
  <si>
    <t>СРО-Э-086</t>
  </si>
  <si>
    <t>12.05.2011 № 02-598</t>
  </si>
  <si>
    <t>Перечень стандартов и правил СРО-Э-086</t>
  </si>
  <si>
    <t xml:space="preserve">Общее собрание членов, Правление, генеральный директор, Контрольная комиссия, Дисциплиная комиссия, Ревизионная комиссия </t>
  </si>
  <si>
    <t>1) Размер компенсационного фонда = 2313 тыс. руб.
1.1) Размер взноса в компенсационный фонд для ЮЛ = 5 тыс. руб.
1.2) Размер взноса в компенсационный фонд для ИП = 5 тыс. руб.
1.3) Размер взноса в компенсационный фонд для ФЛ = 5 тыс. руб.</t>
  </si>
  <si>
    <t xml:space="preserve">Общее собрание членов, Совет, президент, Контрольная комиссия, Дисциплинарная комиссия, Ревизионная комиссия </t>
  </si>
  <si>
    <t>23.05.2011</t>
  </si>
  <si>
    <t>Саморегулируемая организация Некоммерческое партнерство «ВолгаЭнергоСоюз» (СРО НП «ВолгаЭнергоСоюз»)</t>
  </si>
  <si>
    <t>СРО-Э-089</t>
  </si>
  <si>
    <t>23.05.2011 № 02-650</t>
  </si>
  <si>
    <t>Перечень стандартов и правил СРО-Э-089</t>
  </si>
  <si>
    <t xml:space="preserve">Общее собрание членов, Совет, генеральный директор, Попечительский  Совет, Контрольная комиссия, Дисциплинарная комиссия, Ревизионная комиссия </t>
  </si>
  <si>
    <t>Некоммерческое партнерство «БАРС ЭнергоАудит» (НП «БАРС ЭА»)</t>
  </si>
  <si>
    <t>Юр. адрес:ул. Окружная, д. 5, пос. Васильково, Гурьевский район, Калининградская обл., 238310
Физ. адрес: ул. Окружная, д. 5, пос. Васильково, Гурьевский район, Калининградская обл., 238310</t>
  </si>
  <si>
    <t>СРО-Э-090</t>
  </si>
  <si>
    <t>23.05.2011 № 02-651</t>
  </si>
  <si>
    <t>Перечень стандартов и правил СРО-Э-090</t>
  </si>
  <si>
    <t>03.06.2011</t>
  </si>
  <si>
    <t>Некоммерческое партнерство «Дальневосточное объединение организаций и экспертов в области энергоаудита и энергосервиса» (НП «ДВ-Энергоаудитсервис»)</t>
  </si>
  <si>
    <t>Юр. адрес:ул. Дзержинского, д. 65, оф. 501, г. Хабаровск, 680000
Физ. адрес: ул. Дзержинского, д. 65, оф. 501, г. Хабаровск, 680000</t>
  </si>
  <si>
    <t>СРО-Э-093</t>
  </si>
  <si>
    <t>03.06.2011 № 02-723</t>
  </si>
  <si>
    <t>Перечень стандартов и правил СРО-Э-093</t>
  </si>
  <si>
    <t xml:space="preserve">Общее собрание членов, Правление, генеральный директор, Контрольная комиссия, Дисциплинарная комиссия, Ревизионная комиссия </t>
  </si>
  <si>
    <t>1) Размер компенсационного фонда = 1023 тыс. руб.
1.1) Размер взноса в компенсационный фонд для ЮЛ = 30 тыс. руб.
1.2) Размер взноса в компенсационный фонд для ИП = 30 тыс. руб.
1.3) Размер взноса в компенсационный фонд для ФЛ = 30 тыс. руб.</t>
  </si>
  <si>
    <t>15.06.2011</t>
  </si>
  <si>
    <t>Некоммерческое партнерство по защите прав и законных интересов лиц, осуществляющих деятельность в области проведения энергетического обследования, саморегулируемая организация «ЦЕНТРЭНЕРГООБСЛЕДОВАНИЕ» (НП СРО «ЦЕНТРЭНЕРГООБСЛЕДОВАНИЕ»)</t>
  </si>
  <si>
    <t>Юр. адрес:ул. Солянка, д.2/6, стр.1, г. Москва, 109240
Физ. адрес: Малый Ивановский пер., д.7-9, стр.1, Бизнес Центр "Ноев Ковчег", г. Москва, 109028</t>
  </si>
  <si>
    <t>СРО-Э-096</t>
  </si>
  <si>
    <t>15.06.2011 № 02-756</t>
  </si>
  <si>
    <t>Перечень стандартов и правил СРО-Э-096</t>
  </si>
  <si>
    <t xml:space="preserve">Общее собрание членов, Совет, директор, Контрольная комиссия, Дисциплинарная комиссия </t>
  </si>
  <si>
    <t>1) Размер компенсационного фонда = 850 тыс. руб.
1.1) Размер взноса в компенсационный фонд для ЮЛ = 10 тыс. руб.
1.2) Размер взноса в компенсационный фонд для ИП = 10 тыс. руб.
1.3) Размер взноса в компенсационный фонд для ФЛ = 10 тыс. руб.</t>
  </si>
  <si>
    <t>16.06.2011</t>
  </si>
  <si>
    <t>Саморегулируемая организация Некоммерческое партнерство «Южного федерального округа «Энергетический Региональный Аудит» (СРО НП "ЮФО "ЭРА")</t>
  </si>
  <si>
    <t>Юр. адрес:ул. Тулака, д. 1А,  г. Волгоград, 400119
Физ. адрес: ул. Тулака, д. 1А,  г. Волгоград, 400119</t>
  </si>
  <si>
    <t>СРО-Э-097</t>
  </si>
  <si>
    <t>16.06.2011 № 02-765</t>
  </si>
  <si>
    <t>Перечень стандартов и правил СРО-Э-097</t>
  </si>
  <si>
    <t xml:space="preserve">Общее собрание членов, Совет, генеральный директор, Контрольный комитет, Дисциплинарная комиссия, ревизор </t>
  </si>
  <si>
    <t>1) Размер компенсационного фонда = 813 тыс. руб.
1.1) Размер взноса в компенсационный фонд для ЮЛ = 10 тыс. руб.
1.2) Размер взноса в компенсационный фонд для ИП = 10 тыс. руб.
1.3) Размер взноса в компенсационный фонд для ФЛ = 10 тыс. руб.
2) Размер страхового фонда = 8900 тыс. руб.</t>
  </si>
  <si>
    <t>06.07.2011</t>
  </si>
  <si>
    <t>Некоммерческое партнерство в сфере обеспечения энергоресурсосбережения и повышения энергетической эффективности «ЭнергоАудитЭкспертиза» (НП «ЭАЭ»)</t>
  </si>
  <si>
    <t>СРО-Э-098</t>
  </si>
  <si>
    <t>06.07.2011 № 02-841</t>
  </si>
  <si>
    <t>Перечень стандартов и правил СРО-Э-098</t>
  </si>
  <si>
    <t xml:space="preserve">Общее собрание членов, Правление, президент, Контрольная комиссия, Дисциплинарная комиссия, Ревизионная комиссия </t>
  </si>
  <si>
    <t>1) Размер компенсационного фонда = 390 тыс. руб.
1.1) Размер взноса в компенсационный фонд для ЮЛ = 18 тыс. руб.
1.2) Размер взноса в компенсационный фонд для ИП = 18 тыс. руб.
1.3) Размер взноса в компенсационный фонд для ФЛ = 18 тыс. руб.</t>
  </si>
  <si>
    <t>Некоммерческое Партнерство Саморегулируемая организация «Гильдия Пермских Энергоаудиторов» (НП СРО «ГПЭ»)</t>
  </si>
  <si>
    <t>Юр. адрес:ул. Монастырская, д. 27,  г. Пермь, 614000
Физ. адрес: ул. Монастырская, д. 27, г. Пермь, 614000</t>
  </si>
  <si>
    <t>СРО-Э-099</t>
  </si>
  <si>
    <t>06.07.2011 № 02-842</t>
  </si>
  <si>
    <t>Перечень стандартов и правил СРО-Э-099</t>
  </si>
  <si>
    <t>Общее собрание членов, Президиум, генеральный директор, Контрольная комиссия, Дисциплинарная комиссия</t>
  </si>
  <si>
    <t>1) Размер компенсационного фонда = 158 тыс. руб.
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</t>
  </si>
  <si>
    <t xml:space="preserve">Общее собрание членов, Совет, директор, Контрольная комиссия, Дисциплинарная комиссия, Ревизионная комиссия </t>
  </si>
  <si>
    <t>07.07.2011</t>
  </si>
  <si>
    <t>Саморегулируемая организация некоммерческое партнерство «Энергоаудит» (СРО НП «Энергоаудит»)</t>
  </si>
  <si>
    <t>Юр. адрес:344006, г. Ростов-на-Дону, пр. Ворошиловский, 2/2, оф. 916
Физ. адрес: 344006, г. Ростов-на-Дону, пр. Ворошиловский, 2/2, оф. 916</t>
  </si>
  <si>
    <t>СРО-Э-101</t>
  </si>
  <si>
    <t>07.07.2011 № 02-855</t>
  </si>
  <si>
    <t>Перечень стандартов и правил СРО-Э-101</t>
  </si>
  <si>
    <t>1) Размер компенсационного фонда = 759 тыс. руб.
1.1) Размер взноса в компенсационный фонд для ЮЛ = 5 тыс. руб.
1.2) Размер взноса в компенсационный фонд для ИП = 3 тыс. руб.
1.3) Размер взноса в компенсационный фонд для ФЛ = 3 тыс. руб.</t>
  </si>
  <si>
    <t>21.07.2011</t>
  </si>
  <si>
    <t>Некоммерческое партнерство «Объединение энергоаудиторов» (НП «Объединение энергоаудиторов»)</t>
  </si>
  <si>
    <t>Юр. адрес:Адмиралтейская наб., д. 10, литера А, пом. 1-Н,  г. Санкт-Петербург, 190000
Физ. адрес: Адмиралтейская наб., д. 10, литера А, пом. 1-Н,  г. Санкт-Петербург, 190000</t>
  </si>
  <si>
    <t>СРО-Э-103</t>
  </si>
  <si>
    <t>21.07.2011 № 02-936</t>
  </si>
  <si>
    <t>Перечень стандартов и правил СРО-Э-103</t>
  </si>
  <si>
    <t xml:space="preserve">Общее собрание членов, Совет, генеральный директор , Контрольный отдел, Дисциплинарный комитет, Ревизионная комиссия </t>
  </si>
  <si>
    <t>1) Размер компенсационного фонда = 147 тыс. руб.
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</t>
  </si>
  <si>
    <t>27.07.2011</t>
  </si>
  <si>
    <t>Саморегулируемая организация Союз «Югэнергоаудит» (СРО Союз «Югэнергоаудит»)</t>
  </si>
  <si>
    <t>Юр. адрес: ул. Дорожная, д. 1/Е, пгт. Яблоновский,  Тахтамукайский район,  Республика Адыгея, 385140
Физ. адрес:  ул. Дорожная, д. 1/Е, пгт. Яблоновский,  Тахтамукайский район,  Республика Адыгея, 385140</t>
  </si>
  <si>
    <t>СРО-Э-104</t>
  </si>
  <si>
    <t>27.07.2011 № 02-961</t>
  </si>
  <si>
    <t>Перечень стандартов и правил СРО-Э-104</t>
  </si>
  <si>
    <t xml:space="preserve">Общее собрание членов, Совет, директор, Контрольный комитет, Дисциплинарная комиссия, Ревизионная комиссия (ревизор) </t>
  </si>
  <si>
    <t>1) Размер компенсационного фонда = 120 тыс. руб.
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
1.4) Размер взноса в компенсационный фонд для прочих = 3 тыс. руб.</t>
  </si>
  <si>
    <t>01.08.2011</t>
  </si>
  <si>
    <t>Саморегулируемая организация Ассоциация "Единое Объединение Энергоаудиторов" (СРО Ассоциация "ЕОЭ")</t>
  </si>
  <si>
    <t>Юр. адрес:ул. Трифоновская,  д. 26,  г. Москва, 129272
Физ. адрес: ул. Малая Тульская, д.55, г. Москва, 115191</t>
  </si>
  <si>
    <t>СРО-Э-105</t>
  </si>
  <si>
    <t>01.08.2011 № 02-979</t>
  </si>
  <si>
    <t>Перечень стандартов и правил СРО-Э-105</t>
  </si>
  <si>
    <t xml:space="preserve">Общее собрание членов, Совет, генеральный директор , Контрольный комитет, Дисциплинарный комитет, Ревизионная комиссия </t>
  </si>
  <si>
    <t>1) Размер компенсационного фонда = 757 тыс. руб.
1.1) Размер взноса в компенсационный фонд для ЮЛ = 10 тыс. руб.
1.2) Размер взноса в компенсационный фонд для ИП = 10 тыс. руб.
1.3) Размер взноса в компенсационный фонд для ФЛ = 10 тыс. руб.
2) Размер страхового фонда = 300 тыс. руб.</t>
  </si>
  <si>
    <t>26.08.2011</t>
  </si>
  <si>
    <t>Некоммерческое партнерство «Энергоаудиторских и энергоэкспертных организаций «ЭнергоСтандарт» (НП «ЭнергоСтандарт»)</t>
  </si>
  <si>
    <t>Юр. адрес:ул. Глинки, д. 16/8, офис 8,  г. Пушкин,  г. Санкт-Петербург, 196601
Физ. адрес: ул. Глинки, д. 16/8, офис 8,  г. Пушкин,  г. Санкт-Петербург, 196601</t>
  </si>
  <si>
    <t>СРО-Э-109</t>
  </si>
  <si>
    <t>26.08.2011 № 02-1433</t>
  </si>
  <si>
    <t>Перечень стандартов и правил СРО-Э-109</t>
  </si>
  <si>
    <t xml:space="preserve">Общее собрание членов, Правление, генеральный директор, Контрольный комитет, Дисциплинарный комитет, Ревизионная комиссия </t>
  </si>
  <si>
    <t>1) Размер компенсационного фонда = 530 тыс. руб.
1.1) Размер взноса в компенсационный фонд для ЮЛ = 10 тыс. руб.
1.2) Размер взноса в компенсационный фонд для ИП = 10 тыс. руб.
1.3) Размер взноса в компенсационный фонд для ФЛ = 10 тыс. руб.
2) Размер страхового фонда = 3000 тыс. руб.</t>
  </si>
  <si>
    <t>30.08.2011</t>
  </si>
  <si>
    <t>Некоммерческая организация «Региональное отраслевое объединение работодателей «Союз коммунальных предприятий Оренбургской области» (НО «Союз коммунальных предприятий Оренбургской области»)</t>
  </si>
  <si>
    <t>Юр. адрес: ул. Пушкинская, д. 41,  г. Оренбург, 460000
Физ. адрес: ул. Пушкинская, д. 41, г. Оренбург, 460000</t>
  </si>
  <si>
    <t>СРО-Э-111</t>
  </si>
  <si>
    <t>30.08.2011 № 02-1453</t>
  </si>
  <si>
    <t>Перечень стандартов и правил СРО-Э-111</t>
  </si>
  <si>
    <t xml:space="preserve">Общее собрание членов, Совет директоров, исполнительный директор, Дисциплинарный комитет, Контрольный комитет </t>
  </si>
  <si>
    <t>1) Размер компенсационного фонда = 149 тыс. руб.
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</t>
  </si>
  <si>
    <t>12.10.2011</t>
  </si>
  <si>
    <t>СРО-Э-113</t>
  </si>
  <si>
    <t>12.10.2011 № 02-1695</t>
  </si>
  <si>
    <t>Перечень стандартов и правил СРО-Э-113</t>
  </si>
  <si>
    <t xml:space="preserve">Общее собрание членов, Совет Партнерства, генеральный директор, Контрольная комиссия, Дисциплинарная комиссия, Ревизионная комиссия </t>
  </si>
  <si>
    <t>1) Размер компенсационного фонда = 310 тыс. руб.
1.1) Размер взноса в компенсационный фонд для ЮЛ = 10 тыс. руб.
1.2) Размер взноса в компенсационный фонд для ИП = 10 тыс. руб.
1.3) Размер взноса в компенсационный фонд для ФЛ = 10 тыс. руб.
2) Размер страхового фонда = 1000 тыс. руб.</t>
  </si>
  <si>
    <t>14.10.2011</t>
  </si>
  <si>
    <t>Некоммерческое партнерство «Национальное агентство энергоаудиторов в жилищно-коммунальном хозяйстве» (НП «НАЭ ЖКХ»)</t>
  </si>
  <si>
    <t>СРО-Э-119</t>
  </si>
  <si>
    <t>14.10.2011 № 02-1714</t>
  </si>
  <si>
    <t>Перечень стандартов и правил СРО-Э-119</t>
  </si>
  <si>
    <t xml:space="preserve">Общее собрание членов, Правление, генеральный директор, Контрольная комиссия, Дисциплинарная комиссия, Третейский суд, Ревизионная комиссия </t>
  </si>
  <si>
    <t>1) Размер компенсационного фонда = 324 тыс. руб.
1.1) Размер взноса в компенсационный фонд для ЮЛ = 12 тыс. руб.
1.2) Размер взноса в компенсационный фонд для ИП = 12 тыс. руб.
1.3) Размер взноса в компенсационный фонд для ФЛ = 12 тыс. руб.</t>
  </si>
  <si>
    <t>21.10.2011</t>
  </si>
  <si>
    <t>Саморегулируемая ассоциация энергоаудиторов «ВолгаЭнергоКонтроль» (СРО «ВЭК»)</t>
  </si>
  <si>
    <t>СРО-Э-120</t>
  </si>
  <si>
    <t>21.10.2011 № 02-1743</t>
  </si>
  <si>
    <t>Перечень стандартов и правил СРО-Э-120</t>
  </si>
  <si>
    <t xml:space="preserve">Общее собрание членов, Президиум, директор, Контрольная  комиссия, Дисциплинарная  комиссия, Третейский суд, Ревизионная комиссия </t>
  </si>
  <si>
    <t>1) Размер компенсационного фонда = 1500 тыс. руб.
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</t>
  </si>
  <si>
    <t>15.12.2011</t>
  </si>
  <si>
    <t>Ассоциация Саморегулируемая организация «Союз энергоаудиторов «ЭНЕРГОЭФФЕКТ» (Ассоциация «СЭ «ЭНЕРГОЭФФЕКТ»)</t>
  </si>
  <si>
    <t>Юр. адрес:603000, г. Нижний Новгород, ул. Костина, д. 3, пом. П13
Физ. адрес: 603000, г. Нижний Новгород, ул. Костина, д. 3, пом. П13</t>
  </si>
  <si>
    <t>СРО-Э-123</t>
  </si>
  <si>
    <t>15.12.2011 № 02-2064</t>
  </si>
  <si>
    <t>Перечень стандартов и правил СРО-Э-123</t>
  </si>
  <si>
    <t>Общее собрание членов, Совет, генеральный директор, Контрольный комитет, Дисциплинарный комитет</t>
  </si>
  <si>
    <t>1) Размер компенсационного фонда = 144 тыс. руб.
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</t>
  </si>
  <si>
    <t>21.03.2012</t>
  </si>
  <si>
    <t>Саморегулируемая организация Некоммерческое партнерство «Межрегиональный союз энергоаудиторов «ИМПУЛЬС» (СРО НП «ИМПУЛЬС»)</t>
  </si>
  <si>
    <t>Юр. адрес:ул. Митинская, д. 55, корп. 1, офис 58,  г. Москва, 125310
Физ. адрес: ул. Митинская, д. 55, корп. 1, офис 58,  г. Москва, 125310</t>
  </si>
  <si>
    <t>СРО-Э-134</t>
  </si>
  <si>
    <t>21.03.2012 № 02-394</t>
  </si>
  <si>
    <t>Перечень стандартов и правил СРО-Э-134</t>
  </si>
  <si>
    <t xml:space="preserve">Общее собрание членов, Совет, директор, Контрольный комитет, Дисциплинарный комитет </t>
  </si>
  <si>
    <t>1) Размер компенсационного фонда = 2004 тыс. руб.
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2 тыс. руб.</t>
  </si>
  <si>
    <t>06.04.2012</t>
  </si>
  <si>
    <t>Некоммерческое Партнерство «ЭнергоЭксперт» (СРО НП «ЭнергоЭксперт»)</t>
  </si>
  <si>
    <t>Юр. адрес:ул. Чайковского, д. 11,  г. Кострома, 156000
Физ. адрес: ул. Чайковского, д. 11,  г. Кострома, 156000</t>
  </si>
  <si>
    <t>СРО-Э-136</t>
  </si>
  <si>
    <t>06.04.2012 № 02-463</t>
  </si>
  <si>
    <t>Перечень стандартов и правил СРО-Э-136</t>
  </si>
  <si>
    <t>Общее собрание членов, Совет Партнерства, директор, Контрольная комиссия, Дисциплинарная комиссия</t>
  </si>
  <si>
    <t>1) Размер компенсационного фонда = 741 тыс. руб.
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</t>
  </si>
  <si>
    <t>20.04.2012</t>
  </si>
  <si>
    <t>Некоммерческое партнерство содействие энергетической отрасли «СпецЭнергоАудит» (СРО НП СЭО «СпецЭнергоАудит»)</t>
  </si>
  <si>
    <t>Юр. адрес:ул. Орджоникидзе, д. 10, к.19, г. Москва,  119071
Физ. адрес: ул. Орджоникидзе, д. 10, к.19, г. Москва,  119071</t>
  </si>
  <si>
    <t>СРО-Э-139</t>
  </si>
  <si>
    <t>20.04.2012 № 02-555</t>
  </si>
  <si>
    <t>Перечень стандартов и правил СРО-Э-139</t>
  </si>
  <si>
    <t>Общее собрание членов, Совет, генеральный директор, Контрольная комиссия, Дисциплинарная комиссия</t>
  </si>
  <si>
    <t>1) Размер компенсационного фонда = 274 тыс. руб.
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
2) Размер страхового фонда = 1000 тыс. руб.</t>
  </si>
  <si>
    <t>27.07.2012</t>
  </si>
  <si>
    <t>Ассоциация Саморегулируемая организация «Союз Энергоаудиторов Урала» (АСРО «СЭУ»)</t>
  </si>
  <si>
    <t>Юр. адрес: 614000, г. Пермь, ул. Монастырская, д. 14, офис 406
Физ. адрес: 614010, г. Пермь, ул. Героев Хасана, 7а, офис 140</t>
  </si>
  <si>
    <t>СРО-Э-142</t>
  </si>
  <si>
    <t xml:space="preserve">20.07.2012 № 02-1076  </t>
  </si>
  <si>
    <t>Перечень стандартов и правил СРО-Э-142</t>
  </si>
  <si>
    <t>1) Размер компенсационного фонда = 258 тыс. руб.
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</t>
  </si>
  <si>
    <t>28.11.2012</t>
  </si>
  <si>
    <t>Саморегулируемая организация Некоммерческое партнерство в сфере энергоаудита, энергосбережения и энергоэффективности "Межрегиональный энергоаудит и энергосервис" (СРО НП «МЭЭС»)</t>
  </si>
  <si>
    <t>Юр. адрес:ул. Алеутская, д. 11, офис 916, г. Владивосток, Приморский край, 690091
Физ. адрес: ул. Алеутская, д. 11, офис 916, г. Владивосток, Приморский край, 690091</t>
  </si>
  <si>
    <t>СРО-Э-145</t>
  </si>
  <si>
    <t>28.11.2012 № 02-1808</t>
  </si>
  <si>
    <t>Перечень стандартов и правил СРО-Э-145</t>
  </si>
  <si>
    <t>1) Размер компенсационного фонда = 112 тыс. руб.
1.1) Размер взноса в компенсационный фонд для ЮЛ = 4 тыс. руб.
1.2) Размер взноса в компенсационный фонд для ИП = 4 тыс. руб.
1.3) Размер взноса в компенсационный фонд для ФЛ = 4 тыс. руб.</t>
  </si>
  <si>
    <t>Некоммерческое партнерство по проведению энергетических обследований Саморегулируемая организация "ЭнергоСтандарт" (НП СРО «ЭнергоСтандарт»)</t>
  </si>
  <si>
    <t>Юр. адрес:ул. Майская, д. 29, г. Ижевск, Удмуртская республика, 426011
Физ. адрес: ул. Майская, д. 29, г. Ижевск, Удмуртская республика, 426011</t>
  </si>
  <si>
    <t>СРО-Э-146</t>
  </si>
  <si>
    <t>28.11.2012 № 02-1809</t>
  </si>
  <si>
    <t>Перечень стандартов и правил СРО-Э-146</t>
  </si>
  <si>
    <t>1) Размер компенсационного фонда = 1205 тыс. руб.
1.1) Размер взноса в компенсационный фонд для ЮЛ = 5 тыс. руб.
1.2) Размер взноса в компенсационный фонд для ИП = 5 тыс. руб.
1.3) Размер взноса в компенсационный фонд для ФЛ = 5 тыс. руб.</t>
  </si>
  <si>
    <t>СРО-Э-147</t>
  </si>
  <si>
    <t>28.11.2012 № 02-1810</t>
  </si>
  <si>
    <t>Перечень стандартов и правил СРО-Э-147</t>
  </si>
  <si>
    <t>1) Размер компенсационного фонда = 239 тыс. руб.
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</t>
  </si>
  <si>
    <t>11.12.2012</t>
  </si>
  <si>
    <t>Некоммерческое партнерство «Каспийская ассоциация аудиторов, энергоаудиторских и экспертных организаций» (НП «КААЭиЭО»)</t>
  </si>
  <si>
    <t>Юр. адрес: Никольская/Ульяновых, д. 10/14, оф. 15, ул.,  Кировский район,, г. Астрахань, 414000
Физ. адрес: ул.  Никольская/Ульяновых, д. 10/14, оф. 15, Кировский район, г. Астрахань, 414000</t>
  </si>
  <si>
    <t>СРО-Э-149</t>
  </si>
  <si>
    <t>11.12.2012 № 02-1899</t>
  </si>
  <si>
    <t>Перечень стандартов и правил СРО-Э-149</t>
  </si>
  <si>
    <t>1) Размер компенсационного фонда = 90 тыс. руб.
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</t>
  </si>
  <si>
    <t>Некоммерческое партнерство «Межрегиональный Альянс Энергоаудиторов» (НП «МАЭ»)</t>
  </si>
  <si>
    <t>Юр. адрес:Лукова пер., д. 4, оф. 8, г. Москва,  107045
Физ. адрес: Лукова пер., д. 4, оф. 8, г. Москва, 107045</t>
  </si>
  <si>
    <t>СРО-Э-150</t>
  </si>
  <si>
    <t>14.12.2012 № 02-1898</t>
  </si>
  <si>
    <t>Перечень стандартов и правил СРО-Э-150</t>
  </si>
  <si>
    <t>1) Размер компенсационного фонда = 2010 тыс. руб.
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</t>
  </si>
  <si>
    <t>02.04.2013</t>
  </si>
  <si>
    <t>Ассоциация Саморегулируемая организация "Межрегиональное содружество энергоаудиторов" (Ассоциация СРО «МСЭ»)</t>
  </si>
  <si>
    <t>Юр. адрес:ул. Седова, дом 11, литер А, офис 647 г. Санкт-Петербург, 192019
Физ. адрес: ул. Седова, дом 11, литер А, офис 647 г. Санкт-Петербург, 192019</t>
  </si>
  <si>
    <t>СРО-Э-151</t>
  </si>
  <si>
    <t>10.04.2013 № 02-384</t>
  </si>
  <si>
    <t>Перечень стандартов и правил СРО-Э-151</t>
  </si>
  <si>
    <t>1) Размер компенсационного фонда = 650 тыс. руб.
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</t>
  </si>
  <si>
    <t>29.04.2013</t>
  </si>
  <si>
    <t>Некоммерческое партнерство «Объединение энергосервисных предприятий»  (НП «ОЭСП» )</t>
  </si>
  <si>
    <t>Юр. адрес:Можайское шоссе, д. 29, пом. VI,  г. Москва,  121471
Физ. адрес: Можайское шоссе, д. 29, пом. VI,  г. Москва,  121471</t>
  </si>
  <si>
    <t>СРО-Э-153</t>
  </si>
  <si>
    <t>13.05.2013 № 02-748</t>
  </si>
  <si>
    <t>Перечень стандартов и правил СРО-Э-153</t>
  </si>
  <si>
    <t>1) Размер компенсационного фонда = 2060 тыс. руб.
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</t>
  </si>
  <si>
    <t>28.05.2013</t>
  </si>
  <si>
    <t>Ассоциация Саморегулируемая организация "Энергоаудит-Эксперт" (Ассоциация СРО "Энергоаудит-Эксперт")</t>
  </si>
  <si>
    <t>Юр. адрес:ул. Красноказарменная, д. 17, стр. 8,  г. Москва, 111250
Физ. адрес: ул. Красноказарменная, д. 14, г. Москва, 111250</t>
  </si>
  <si>
    <t>СРО-Э-154</t>
  </si>
  <si>
    <t>27.05.2013 № 02-965</t>
  </si>
  <si>
    <t>Перечень стандартов и правил СРО-Э-154</t>
  </si>
  <si>
    <t>1) Размер компенсационного фонда = 349 тыс. руб.</t>
  </si>
  <si>
    <t>10.06.2013</t>
  </si>
  <si>
    <t>Ассоциация энергоаудиторов "Международный альянс энергетических организаций" (АС "Международный альянс энергетических организаций")</t>
  </si>
  <si>
    <t>Юр. адрес:ул. Запорожская, д. 27, корпус 2, литер А, пом. 2С, г. Санкт-Петербург, 192012
Физ. адрес:  Ленинский проспект, дом ½, корпус 1, офис 703, г. Москва, 119049</t>
  </si>
  <si>
    <t>СРО-Э-155</t>
  </si>
  <si>
    <t>11.06.2013 № 02-1088</t>
  </si>
  <si>
    <t>Перечень стандартов и правил СРО-Э-155</t>
  </si>
  <si>
    <t>1) Размер компенсационного фонда = 84 тыс. руб.
1.1) Размер взноса в компенсационный фонд для ЮЛ = 3 тыс. руб.
1.2) Размер взноса в компенсационный фонд для ИП = 3 тыс. руб.
1.3) Размер взноса в компенсационный фонд для ФЛ = 3 тыс. руб.
1.4) Размер взноса в компенсационный фонд для прочих = 3 тыс. руб.</t>
  </si>
  <si>
    <t>Юр. адрес:ул. Чкалова, д. 44,  г. Самара, 443001
Физ. адрес: 443079, г. Самара, пр. Митерева, д.9, лит.1 новый адрес 445032, Самарская область, г. Тольятти, проспект Московский, д. 4Г</t>
  </si>
  <si>
    <t>Юр. адрес:Ленинский проспект, д. 6, г. Москва,  119991
Физ. адрес: Ленинский проспект, д. 6, г. Москва,  119991 новый адрес от 25 мая 2020 г.: 141250, МО, г. Пушкино, дачный поселок Ашукино, ул. Институтская 3</t>
  </si>
  <si>
    <t>Саморегулируемая организация Ассоциация участников содействия энергетического обследования "Кедр-Энерго"  (СРО НП «Кедр-Энерго»)</t>
  </si>
  <si>
    <t>Юр. адрес:шоссе Энтузиастов, д. 7, Западная промзона, г. Балашиха, Московская обл., 143912
Физ. адрес: Волгоградский проспект, д. 1, г. Москва, 109316 новый адрес: 107497, г. Москва, ул. Иркутская, д. 11, к. 1, офис 246</t>
  </si>
  <si>
    <t>Юр. адрес:ул. Ивана Бабушкина, д. 13, корп 1, комн. 5,  г. Москва, 117292
Физ. адрес: ул. Новая Басманная, д. 23Б, стр. 20, г. Москва, 107078 новый адрес: 107392, г. Москва, ул. Халтуринская 6А, мансарда помещение IV , кв. 25</t>
  </si>
  <si>
    <t>Юр. адрес:ул. Тополиная, д. 9А , офис 8, г. Тольятти, Самарская обл., 445047
Физ. адрес: ул. Тополиная, д. 9А , офис 8, г. Тольятти, Самарская обл., 445047, новый адрес: 445045, Самарская область, г. Тольятти, ул. Ярославская, д. 8, офис 409</t>
  </si>
  <si>
    <t>Некоммерческое партнерство «Национальное объединение энергоаудиторских компаний» (НП «Национальное объединение энергоаудиторских компаний») новое наименование организации: Ассоциация строителей, проектировщиков, энергоаудиторов "Цифровой инжиниринг"</t>
  </si>
  <si>
    <t>Юр. адрес:ул. Ботаническая, д. 14, офис 21, г. Москва, 127276
Физ. адрес: ул. Ботаническая, д. 14, офис 21, г. Москва, 127276, новый адрес: 119071, г. Москва, 2-й Донской проезд, д. 10, стр. 2, пом. 1, этаж 3, комната 7</t>
  </si>
  <si>
    <t>05.10.2010 № 02-1297 находится в стадии ликвидации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</si>
</sst>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\-??&quot;р.&quot;_-;_-@_-"/>
  </numFmts>
  <fonts count="7" x14ac:knownFonts="1">
    <font>
      <sz val="10"/>
      <name val="Arial Cyr"/>
      <charset val="204"/>
    </font>
    <font>
      <b/>
      <sz val="24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u/>
      <sz val="15"/>
      <color rgb="FF0000FF"/>
      <name val="Arial Cyr"/>
      <charset val="204"/>
    </font>
    <font>
      <u/>
      <sz val="10"/>
      <color rgb="FF0000F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Border="0" applyProtection="0"/>
  </cellStyleXfs>
  <cellXfs count="4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6" fillId="0" borderId="3" xfId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6" fillId="0" borderId="3" xfId="1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4" fillId="0" borderId="0" xfId="0" applyFont="1"/>
    <xf numFmtId="0" fontId="3" fillId="0" borderId="0" xfId="0" applyFont="1"/>
    <xf numFmtId="0" fontId="5" fillId="0" borderId="0" xfId="1" applyBorder="1" applyAlignment="1" applyProtection="1">
      <alignment horizontal="center" vertical="center" wrapText="1"/>
    </xf>
    <xf numFmtId="0" fontId="0" fillId="0" borderId="0" xfId="0"/>
    <xf numFmtId="0" fontId="4" fillId="2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center" vertical="center" wrapText="1"/>
    </xf>
    <xf numFmtId="0" fontId="0" fillId="3" borderId="0" xfId="0" applyFill="1"/>
    <xf numFmtId="1" fontId="4" fillId="4" borderId="1" xfId="0" applyNumberFormat="1" applyFont="1" applyFill="1" applyBorder="1" applyAlignment="1">
      <alignment horizontal="center" vertical="center" wrapText="1"/>
    </xf>
    <xf numFmtId="14" fontId="4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6" fillId="4" borderId="3" xfId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 vertical="center" wrapText="1" indent="1"/>
    </xf>
    <xf numFmtId="0" fontId="6" fillId="4" borderId="1" xfId="1" applyFont="1" applyFill="1" applyBorder="1" applyAlignment="1" applyProtection="1">
      <alignment horizontal="center" vertical="center" wrapText="1"/>
    </xf>
    <xf numFmtId="0" fontId="6" fillId="4" borderId="0" xfId="1" applyFont="1" applyFill="1" applyBorder="1" applyAlignment="1" applyProtection="1">
      <alignment horizontal="center"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/>
    </xf>
    <xf numFmtId="0" fontId="6" fillId="4" borderId="4" xfId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164" fontId="6" fillId="0" borderId="3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4" borderId="0" xfId="0" applyFont="1" applyFill="1"/>
    <xf numFmtId="0" fontId="4" fillId="4" borderId="0" xfId="0" applyFont="1" applyFill="1" applyAlignment="1">
      <alignment horizontal="center" vertical="center" wrapText="1"/>
    </xf>
    <xf numFmtId="0" fontId="0" fillId="4" borderId="0" xfId="0" applyFill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18.doc" TargetMode="External"/><Relationship Id="rId117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89.doc" TargetMode="External"/><Relationship Id="rId21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14.doc" TargetMode="External"/><Relationship Id="rId42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30.doc" TargetMode="External"/><Relationship Id="rId47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32.doc" TargetMode="External"/><Relationship Id="rId63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44.doc" TargetMode="External"/><Relationship Id="rId68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48.docx" TargetMode="External"/><Relationship Id="rId84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59.doc" TargetMode="External"/><Relationship Id="rId89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64.doc" TargetMode="External"/><Relationship Id="rId112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82.doc" TargetMode="External"/><Relationship Id="rId133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103.doc" TargetMode="External"/><Relationship Id="rId138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109.doc" TargetMode="External"/><Relationship Id="rId154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139.docx" TargetMode="External"/><Relationship Id="rId159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145.docx" TargetMode="External"/><Relationship Id="rId175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155.doc" TargetMode="External"/><Relationship Id="rId170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153.docx" TargetMode="External"/><Relationship Id="rId16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11.doc" TargetMode="External"/><Relationship Id="rId107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78.doc" TargetMode="External"/><Relationship Id="rId11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07.doc" TargetMode="External"/><Relationship Id="rId32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21.docx" TargetMode="External"/><Relationship Id="rId37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24.doc" TargetMode="External"/><Relationship Id="rId53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35.doc" TargetMode="External"/><Relationship Id="rId58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41.doc" TargetMode="External"/><Relationship Id="rId74" Type="http://schemas.openxmlformats.org/officeDocument/2006/relationships/hyperlink" Target="../../../../../../../../../home/user/.cache/.fr-j0RsOo/&#1087;&#1077;&#1088;&#1077;&#1095;&#1077;&#1085;&#1100;%20&#1089;&#1090;&#1072;&#1085;&#1076;&#1072;&#1088;&#1090;&#1086;&#1074;%20&#1080;%20&#1087;&#1088;&#1072;&#1074;&#1080;&#1083;%20&#1057;&#1056;&#1054;-&#1069;-052.doc" TargetMode="External"/><Relationship Id="rId79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55.doc" TargetMode="External"/><Relationship Id="rId102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72.doc" TargetMode="External"/><Relationship Id="rId123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96.doc" TargetMode="External"/><Relationship Id="rId128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99.doc" TargetMode="External"/><Relationship Id="rId144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119.docx" TargetMode="External"/><Relationship Id="rId149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123.doc" TargetMode="External"/><Relationship Id="rId5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03.doc" TargetMode="External"/><Relationship Id="rId90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65.docx" TargetMode="External"/><Relationship Id="rId95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68.doc" TargetMode="External"/><Relationship Id="rId160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146.doc" TargetMode="External"/><Relationship Id="rId165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149.doc" TargetMode="External"/><Relationship Id="rId22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15.doc" TargetMode="External"/><Relationship Id="rId27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18.doc" TargetMode="External"/><Relationship Id="rId43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30.doc" TargetMode="External"/><Relationship Id="rId48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33.doc" TargetMode="External"/><Relationship Id="rId64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46.docx" TargetMode="External"/><Relationship Id="rId69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48.docx" TargetMode="External"/><Relationship Id="rId113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82.doc" TargetMode="External"/><Relationship Id="rId118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90.docx" TargetMode="External"/><Relationship Id="rId134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104.doc" TargetMode="External"/><Relationship Id="rId139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109.doc" TargetMode="External"/><Relationship Id="rId80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57.doc" TargetMode="External"/><Relationship Id="rId85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59.docx" TargetMode="External"/><Relationship Id="rId150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134.docx" TargetMode="External"/><Relationship Id="rId155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139.doc" TargetMode="External"/><Relationship Id="rId171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153.docx" TargetMode="External"/><Relationship Id="rId176" Type="http://schemas.openxmlformats.org/officeDocument/2006/relationships/printerSettings" Target="../printerSettings/printerSettings1.bin"/><Relationship Id="rId12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08.docx" TargetMode="External"/><Relationship Id="rId17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11.doc" TargetMode="External"/><Relationship Id="rId33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21.doc" TargetMode="External"/><Relationship Id="rId38" Type="http://schemas.openxmlformats.org/officeDocument/2006/relationships/hyperlink" Target="..\..\..\..\..\..\..\..\..\home\user\.cache\.fr-j0RsOo\&#1055;&#1077;&#1088;&#1077;&#1095;&#1077;&#1085;&#1100;%20&#1089;&#1090;&#1072;&#1085;&#1076;&#1072;&#1088;&#1090;&#1086;&#1074;%20&#1080;%20&#1087;&#1088;&#1072;&#1074;&#1080;&#1083;%20&#1057;&#1056;&#1054;-&#1069;-026.docx" TargetMode="External"/><Relationship Id="rId59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41.doc" TargetMode="External"/><Relationship Id="rId103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72.docx" TargetMode="External"/><Relationship Id="rId108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79.doc" TargetMode="External"/><Relationship Id="rId124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97.doc" TargetMode="External"/><Relationship Id="rId129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99.doc" TargetMode="External"/><Relationship Id="rId54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38.doc" TargetMode="External"/><Relationship Id="rId70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50.doc" TargetMode="External"/><Relationship Id="rId75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52.doc" TargetMode="External"/><Relationship Id="rId91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65.doc" TargetMode="External"/><Relationship Id="rId96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69.docx" TargetMode="External"/><Relationship Id="rId140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111.doc" TargetMode="External"/><Relationship Id="rId145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119.doc" TargetMode="External"/><Relationship Id="rId161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146.doc" TargetMode="External"/><Relationship Id="rId166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150.doc" TargetMode="External"/><Relationship Id="rId1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01.doc" TargetMode="External"/><Relationship Id="rId6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03.docx" TargetMode="External"/><Relationship Id="rId23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15.doc" TargetMode="External"/><Relationship Id="rId28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19.doc" TargetMode="External"/><Relationship Id="rId49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33.doc" TargetMode="External"/><Relationship Id="rId114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86.doc" TargetMode="External"/><Relationship Id="rId119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90.doc" TargetMode="External"/><Relationship Id="rId10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07.doc" TargetMode="External"/><Relationship Id="rId31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20.doc" TargetMode="External"/><Relationship Id="rId44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31.doc" TargetMode="External"/><Relationship Id="rId52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35.docx" TargetMode="External"/><Relationship Id="rId60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43.docx" TargetMode="External"/><Relationship Id="rId65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46.doc" TargetMode="External"/><Relationship Id="rId73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51.doc" TargetMode="External"/><Relationship Id="rId78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55.doc" TargetMode="External"/><Relationship Id="rId81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57.doc" TargetMode="External"/><Relationship Id="rId86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63.doc" TargetMode="External"/><Relationship Id="rId94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68.doc" TargetMode="External"/><Relationship Id="rId99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70.doc" TargetMode="External"/><Relationship Id="rId101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71.doc" TargetMode="External"/><Relationship Id="rId122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96.docx" TargetMode="External"/><Relationship Id="rId130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101.doc" TargetMode="External"/><Relationship Id="rId135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104.doc" TargetMode="External"/><Relationship Id="rId143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113.doc" TargetMode="External"/><Relationship Id="rId148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123.docx" TargetMode="External"/><Relationship Id="rId151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134.doc" TargetMode="External"/><Relationship Id="rId156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142.docx" TargetMode="External"/><Relationship Id="rId164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149.docx" TargetMode="External"/><Relationship Id="rId169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151.doc" TargetMode="External"/><Relationship Id="rId4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02.doc" TargetMode="External"/><Relationship Id="rId9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06.doc" TargetMode="External"/><Relationship Id="rId172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154.doc" TargetMode="External"/><Relationship Id="rId13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08.doc" TargetMode="External"/><Relationship Id="rId18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12.doc" TargetMode="External"/><Relationship Id="rId39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26.doc" TargetMode="External"/><Relationship Id="rId109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79.doc" TargetMode="External"/><Relationship Id="rId34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22.docx" TargetMode="External"/><Relationship Id="rId50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34.docx" TargetMode="External"/><Relationship Id="rId55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38.doc" TargetMode="External"/><Relationship Id="rId76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54.doc" TargetMode="External"/><Relationship Id="rId97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69.docx" TargetMode="External"/><Relationship Id="rId104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76.doc" TargetMode="External"/><Relationship Id="rId120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93.docx" TargetMode="External"/><Relationship Id="rId125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97.doc" TargetMode="External"/><Relationship Id="rId141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111.doc" TargetMode="External"/><Relationship Id="rId146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120.doc" TargetMode="External"/><Relationship Id="rId167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150.doc" TargetMode="External"/><Relationship Id="rId7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04.docx" TargetMode="External"/><Relationship Id="rId71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50.doc" TargetMode="External"/><Relationship Id="rId92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67.rtf" TargetMode="External"/><Relationship Id="rId162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147.docx" TargetMode="External"/><Relationship Id="rId2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01.doc" TargetMode="External"/><Relationship Id="rId29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19.doc" TargetMode="External"/><Relationship Id="rId24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17.doc" TargetMode="External"/><Relationship Id="rId40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27.doc" TargetMode="External"/><Relationship Id="rId45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31.doc" TargetMode="External"/><Relationship Id="rId66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47.doc" TargetMode="External"/><Relationship Id="rId87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63.doc" TargetMode="External"/><Relationship Id="rId110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81.docx" TargetMode="External"/><Relationship Id="rId115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86.doc" TargetMode="External"/><Relationship Id="rId131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101.doc" TargetMode="External"/><Relationship Id="rId136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105.doc" TargetMode="External"/><Relationship Id="rId157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142.doc" TargetMode="External"/><Relationship Id="rId61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43.doc" TargetMode="External"/><Relationship Id="rId82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58.doc" TargetMode="External"/><Relationship Id="rId152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136.docx" TargetMode="External"/><Relationship Id="rId173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154.doc" TargetMode="External"/><Relationship Id="rId19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12.doc" TargetMode="External"/><Relationship Id="rId14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10.doc" TargetMode="External"/><Relationship Id="rId30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20.doc" TargetMode="External"/><Relationship Id="rId35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22.docx" TargetMode="External"/><Relationship Id="rId56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39.docx" TargetMode="External"/><Relationship Id="rId77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54.docx" TargetMode="External"/><Relationship Id="rId100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71.doc" TargetMode="External"/><Relationship Id="rId105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76.doc" TargetMode="External"/><Relationship Id="rId126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98.docx" TargetMode="External"/><Relationship Id="rId147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120.doc" TargetMode="External"/><Relationship Id="rId168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151.docx" TargetMode="External"/><Relationship Id="rId8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06.doc" TargetMode="External"/><Relationship Id="rId51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34.docx" TargetMode="External"/><Relationship Id="rId72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51.docx" TargetMode="External"/><Relationship Id="rId93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67.rtf" TargetMode="External"/><Relationship Id="rId98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70.docx" TargetMode="External"/><Relationship Id="rId121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93.doc" TargetMode="External"/><Relationship Id="rId142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13.doc" TargetMode="External"/><Relationship Id="rId163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147.doc" TargetMode="External"/><Relationship Id="rId3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02.doc" TargetMode="External"/><Relationship Id="rId25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17.doc" TargetMode="External"/><Relationship Id="rId46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32.docx" TargetMode="External"/><Relationship Id="rId67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47.doc" TargetMode="External"/><Relationship Id="rId116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89.doc" TargetMode="External"/><Relationship Id="rId137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105.doc" TargetMode="External"/><Relationship Id="rId158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145.docx" TargetMode="External"/><Relationship Id="rId20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14.doc" TargetMode="External"/><Relationship Id="rId41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27.doc" TargetMode="External"/><Relationship Id="rId62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44.doc" TargetMode="External"/><Relationship Id="rId83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58.doc" TargetMode="External"/><Relationship Id="rId88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64.doc" TargetMode="External"/><Relationship Id="rId111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81.doc" TargetMode="External"/><Relationship Id="rId132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103.doc" TargetMode="External"/><Relationship Id="rId153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136.doc" TargetMode="External"/><Relationship Id="rId174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155.docx" TargetMode="External"/><Relationship Id="rId15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10.doc" TargetMode="External"/><Relationship Id="rId36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24.docx" TargetMode="External"/><Relationship Id="rId57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39.docx" TargetMode="External"/><Relationship Id="rId106" Type="http://schemas.openxmlformats.org/officeDocument/2006/relationships/hyperlink" Target="../../../../../../../../../home/user/.cache/.fr-j0RsOo/&#1055;&#1077;&#1088;&#1077;&#1095;&#1077;&#1085;&#1100;%20&#1089;&#1090;&#1072;&#1085;&#1076;&#1072;&#1088;&#1090;&#1086;&#1074;%20&#1080;%20&#1087;&#1088;&#1072;&#1074;&#1080;&#1083;%20&#1057;&#1056;&#1054;-&#1069;-078.doc" TargetMode="External"/><Relationship Id="rId127" Type="http://schemas.openxmlformats.org/officeDocument/2006/relationships/hyperlink" Target="../../../../../../../../../home/user/.cache/.fr-j0RsOo/&#1054;&#1088;&#1075;&#1072;&#1085;&#1099;%20&#1091;&#1087;&#1088;&#1072;&#1074;&#1083;&#1077;&#1085;&#1080;&#1103;%20&#1057;&#1056;&#1054;-&#1069;-098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94"/>
  <sheetViews>
    <sheetView tabSelected="1" topLeftCell="A91" zoomScale="70" zoomScaleNormal="70" workbookViewId="0">
      <selection activeCell="C96" sqref="C96"/>
    </sheetView>
  </sheetViews>
  <sheetFormatPr defaultRowHeight="12.75" x14ac:dyDescent="0.2"/>
  <cols>
    <col min="1" max="1" width="9.85546875" customWidth="1"/>
    <col min="2" max="2" width="13.42578125" customWidth="1"/>
    <col min="3" max="3" width="30.7109375" customWidth="1"/>
    <col min="4" max="4" width="31.85546875" customWidth="1"/>
    <col min="5" max="5" width="18.7109375" customWidth="1"/>
    <col min="6" max="6" width="25.7109375" customWidth="1"/>
    <col min="7" max="7" width="29.85546875" customWidth="1"/>
    <col min="8" max="8" width="36" customWidth="1"/>
    <col min="9" max="9" width="24.42578125" customWidth="1"/>
    <col min="10" max="10" width="24.85546875" customWidth="1"/>
    <col min="11" max="11" width="27.7109375" customWidth="1"/>
    <col min="12" max="12" width="23" customWidth="1"/>
    <col min="13" max="13" width="19.5703125" customWidth="1"/>
    <col min="14" max="14" width="19.7109375" customWidth="1"/>
    <col min="15" max="15" width="23.7109375" customWidth="1"/>
    <col min="16" max="1025" width="8.7109375" customWidth="1"/>
  </cols>
  <sheetData>
    <row r="1" spans="1:16" ht="30.75" customHeight="1" x14ac:dyDescent="0.4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6" ht="25.5" customHeight="1" x14ac:dyDescent="0.3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6" ht="23.25" customHeight="1" x14ac:dyDescent="0.3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6" ht="12" customHeight="1" x14ac:dyDescent="0.2"/>
    <row r="5" spans="1:16" s="3" customFormat="1" ht="108" customHeight="1" x14ac:dyDescent="0.2">
      <c r="A5" s="25" t="s">
        <v>3</v>
      </c>
      <c r="B5" s="25" t="s">
        <v>4</v>
      </c>
      <c r="C5" s="25" t="s">
        <v>5</v>
      </c>
      <c r="D5" s="25" t="s">
        <v>6</v>
      </c>
      <c r="E5" s="25" t="s">
        <v>7</v>
      </c>
      <c r="F5" s="25" t="s">
        <v>8</v>
      </c>
      <c r="G5" s="25" t="s">
        <v>9</v>
      </c>
      <c r="H5" s="26" t="s">
        <v>10</v>
      </c>
      <c r="I5" s="25" t="s">
        <v>11</v>
      </c>
      <c r="J5" s="25" t="s">
        <v>12</v>
      </c>
      <c r="K5" s="25" t="s">
        <v>13</v>
      </c>
      <c r="L5" s="1" t="s">
        <v>14</v>
      </c>
      <c r="M5" s="1" t="s">
        <v>15</v>
      </c>
      <c r="N5" s="1" t="s">
        <v>16</v>
      </c>
      <c r="O5" s="1" t="s">
        <v>17</v>
      </c>
      <c r="P5" s="2"/>
    </row>
    <row r="6" spans="1:16" s="5" customFormat="1" ht="12.75" customHeight="1" x14ac:dyDescent="0.2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4">
        <v>12</v>
      </c>
      <c r="M6" s="4">
        <v>13</v>
      </c>
      <c r="N6" s="4">
        <v>14</v>
      </c>
      <c r="O6" s="4">
        <v>15</v>
      </c>
    </row>
    <row r="7" spans="1:16" s="8" customFormat="1" ht="180" customHeight="1" x14ac:dyDescent="0.2">
      <c r="A7" s="20">
        <v>1</v>
      </c>
      <c r="B7" s="21" t="s">
        <v>18</v>
      </c>
      <c r="C7" s="22" t="s">
        <v>19</v>
      </c>
      <c r="D7" s="28" t="s">
        <v>20</v>
      </c>
      <c r="E7" s="22" t="s">
        <v>21</v>
      </c>
      <c r="F7" s="22" t="s">
        <v>22</v>
      </c>
      <c r="G7" s="23" t="str">
        <f>HYPERLINK("Перечень членов СРО-Э-001.docx", "Перечень членов СРО-Э-001")</f>
        <v>Перечень членов СРО-Э-001</v>
      </c>
      <c r="H7" s="23" t="s">
        <v>23</v>
      </c>
      <c r="I7" s="23" t="s">
        <v>24</v>
      </c>
      <c r="J7" s="22" t="s">
        <v>25</v>
      </c>
      <c r="K7" s="22" t="s">
        <v>26</v>
      </c>
      <c r="L7" s="6" t="s">
        <v>27</v>
      </c>
      <c r="M7" s="7" t="str">
        <f>HYPERLINK("Перечень исключенных членов СРО-Э-001.docx", "Перечень исключенных членов СРО-Э-001")</f>
        <v>Перечень исключенных членов СРО-Э-001</v>
      </c>
      <c r="N7" s="6" t="s">
        <v>28</v>
      </c>
      <c r="O7" s="7" t="str">
        <f>HYPERLINK("http://www.sroea.ru/", "Сайт организации: http://www.sroea.ru/")</f>
        <v>Сайт организации: http://www.sroea.ru/</v>
      </c>
    </row>
    <row r="8" spans="1:16" s="8" customFormat="1" ht="180" customHeight="1" x14ac:dyDescent="0.2">
      <c r="A8" s="20">
        <v>2</v>
      </c>
      <c r="B8" s="21" t="s">
        <v>18</v>
      </c>
      <c r="C8" s="22" t="s">
        <v>29</v>
      </c>
      <c r="D8" s="22" t="s">
        <v>30</v>
      </c>
      <c r="E8" s="22" t="s">
        <v>31</v>
      </c>
      <c r="F8" s="22" t="s">
        <v>32</v>
      </c>
      <c r="G8" s="23" t="str">
        <f>HYPERLINK("Перечень членов СРО-Э-002.docx", "Перечень членов СРО-Э-002")</f>
        <v>Перечень членов СРО-Э-002</v>
      </c>
      <c r="H8" s="23" t="s">
        <v>33</v>
      </c>
      <c r="I8" s="23" t="s">
        <v>34</v>
      </c>
      <c r="J8" s="22" t="s">
        <v>25</v>
      </c>
      <c r="K8" s="22" t="s">
        <v>35</v>
      </c>
      <c r="L8" s="6" t="s">
        <v>27</v>
      </c>
      <c r="M8" s="7" t="str">
        <f>HYPERLINK("Перечень исключенных членов СРО-Э-002.docx", "Перечень исключенных членов СРО-Э-002")</f>
        <v>Перечень исключенных членов СРО-Э-002</v>
      </c>
      <c r="N8" s="6" t="s">
        <v>28</v>
      </c>
      <c r="O8" s="7" t="str">
        <f>HYPERLINK("http://www.tek-expert.ru/", "Сайт организации: http://www.tek-expert.ru/")</f>
        <v>Сайт организации: http://www.tek-expert.ru/</v>
      </c>
    </row>
    <row r="9" spans="1:16" s="8" customFormat="1" ht="180" customHeight="1" x14ac:dyDescent="0.2">
      <c r="A9" s="20">
        <v>3</v>
      </c>
      <c r="B9" s="21" t="s">
        <v>18</v>
      </c>
      <c r="C9" s="22" t="s">
        <v>36</v>
      </c>
      <c r="D9" s="22" t="s">
        <v>37</v>
      </c>
      <c r="E9" s="22" t="s">
        <v>38</v>
      </c>
      <c r="F9" s="21" t="s">
        <v>39</v>
      </c>
      <c r="G9" s="23" t="str">
        <f>HYPERLINK("Перечень членов СРО-Э-003.docx", "Перечень членов СРО-Э-003")</f>
        <v>Перечень членов СРО-Э-003</v>
      </c>
      <c r="H9" s="23" t="s">
        <v>40</v>
      </c>
      <c r="I9" s="23" t="s">
        <v>41</v>
      </c>
      <c r="J9" s="22" t="s">
        <v>25</v>
      </c>
      <c r="K9" s="22" t="s">
        <v>42</v>
      </c>
      <c r="L9" s="6" t="s">
        <v>27</v>
      </c>
      <c r="M9" s="7" t="str">
        <f>HYPERLINK("Перечень исключенных членов СРО-Э-003.docx", "Перечень исключенных членов СРО-Э-003")</f>
        <v>Перечень исключенных членов СРО-Э-003</v>
      </c>
      <c r="N9" s="6" t="s">
        <v>28</v>
      </c>
      <c r="O9" s="9" t="str">
        <f>HYPERLINK("http://www.soen.ru/", "Сайт организации: http://www.soen.ru/")</f>
        <v>Сайт организации: http://www.soen.ru/</v>
      </c>
    </row>
    <row r="10" spans="1:16" s="8" customFormat="1" ht="180" customHeight="1" x14ac:dyDescent="0.2">
      <c r="A10" s="20">
        <v>4</v>
      </c>
      <c r="B10" s="21" t="s">
        <v>43</v>
      </c>
      <c r="C10" s="22" t="s">
        <v>44</v>
      </c>
      <c r="D10" s="22" t="s">
        <v>45</v>
      </c>
      <c r="E10" s="22" t="s">
        <v>46</v>
      </c>
      <c r="F10" s="21" t="s">
        <v>47</v>
      </c>
      <c r="G10" s="23" t="str">
        <f>HYPERLINK("Перечень членов СРО-Э-004.docx", "Перечень членов СРО-Э-004")</f>
        <v>Перечень членов СРО-Э-004</v>
      </c>
      <c r="H10" s="23" t="s">
        <v>48</v>
      </c>
      <c r="I10" s="22" t="s">
        <v>49</v>
      </c>
      <c r="J10" s="22" t="s">
        <v>25</v>
      </c>
      <c r="K10" s="22" t="s">
        <v>50</v>
      </c>
      <c r="L10" s="6" t="s">
        <v>27</v>
      </c>
      <c r="M10" s="7" t="str">
        <f>HYPERLINK("Перечень исключенных членов СРО-Э-004.docx", "Перечень исключенных членов СРО-Э-004")</f>
        <v>Перечень исключенных членов СРО-Э-004</v>
      </c>
      <c r="N10" s="6" t="s">
        <v>28</v>
      </c>
      <c r="O10" s="9" t="str">
        <f>HYPERLINK("http://www.npaudit.ru/", "Сайт организации: http://www.npaudit.ru/")</f>
        <v>Сайт организации: http://www.npaudit.ru/</v>
      </c>
    </row>
    <row r="11" spans="1:16" s="8" customFormat="1" ht="180" customHeight="1" x14ac:dyDescent="0.2">
      <c r="A11" s="20">
        <v>5</v>
      </c>
      <c r="B11" s="21" t="s">
        <v>51</v>
      </c>
      <c r="C11" s="22" t="s">
        <v>52</v>
      </c>
      <c r="D11" s="22" t="s">
        <v>53</v>
      </c>
      <c r="E11" s="22" t="s">
        <v>54</v>
      </c>
      <c r="F11" s="21" t="s">
        <v>55</v>
      </c>
      <c r="G11" s="23" t="str">
        <f>HYPERLINK("Перечень членов СРО-Э-006.docx", "Перечень членов СРО-Э-006")</f>
        <v>Перечень членов СРО-Э-006</v>
      </c>
      <c r="H11" s="23" t="s">
        <v>56</v>
      </c>
      <c r="I11" s="23" t="s">
        <v>57</v>
      </c>
      <c r="J11" s="22" t="s">
        <v>25</v>
      </c>
      <c r="K11" s="22" t="s">
        <v>58</v>
      </c>
      <c r="L11" s="6" t="s">
        <v>27</v>
      </c>
      <c r="M11" s="7" t="str">
        <f>HYPERLINK("Перечень исключенных членов СРО-Э-006.docx", "Перечень исключенных членов СРО-Э-006")</f>
        <v>Перечень исключенных членов СРО-Э-006</v>
      </c>
      <c r="N11" s="6" t="s">
        <v>28</v>
      </c>
      <c r="O11" s="9" t="str">
        <f>HYPERLINK("http://www.npmge.ru/", "Сайт организации: http://www.npmge.ru/")</f>
        <v>Сайт организации: http://www.npmge.ru/</v>
      </c>
    </row>
    <row r="12" spans="1:16" s="8" customFormat="1" ht="180" customHeight="1" x14ac:dyDescent="0.2">
      <c r="A12" s="20">
        <v>6</v>
      </c>
      <c r="B12" s="21" t="s">
        <v>59</v>
      </c>
      <c r="C12" s="22" t="s">
        <v>60</v>
      </c>
      <c r="D12" s="28" t="s">
        <v>61</v>
      </c>
      <c r="E12" s="22" t="s">
        <v>62</v>
      </c>
      <c r="F12" s="21" t="s">
        <v>63</v>
      </c>
      <c r="G12" s="23" t="str">
        <f>HYPERLINK("Перечень членов СРО-Э-007.docx", "Перечень членов СРО-Э-007")</f>
        <v>Перечень членов СРО-Э-007</v>
      </c>
      <c r="H12" s="23" t="s">
        <v>64</v>
      </c>
      <c r="I12" s="23" t="s">
        <v>65</v>
      </c>
      <c r="J12" s="22" t="s">
        <v>25</v>
      </c>
      <c r="K12" s="22" t="s">
        <v>66</v>
      </c>
      <c r="L12" s="6" t="s">
        <v>27</v>
      </c>
      <c r="M12" s="7" t="str">
        <f>HYPERLINK("Перечень исключенных членов СРО-Э-007.docx", "Перечень исключенных членов СРО-Э-007")</f>
        <v>Перечень исключенных членов СРО-Э-007</v>
      </c>
      <c r="N12" s="6" t="s">
        <v>28</v>
      </c>
      <c r="O12" s="9" t="str">
        <f>HYPERLINK("http://www.guildenergo.ru/", "Сайт организации: http://www.guildenergo.ru/")</f>
        <v>Сайт организации: http://www.guildenergo.ru/</v>
      </c>
    </row>
    <row r="13" spans="1:16" s="8" customFormat="1" ht="180" customHeight="1" x14ac:dyDescent="0.2">
      <c r="A13" s="20">
        <v>7</v>
      </c>
      <c r="B13" s="21" t="s">
        <v>59</v>
      </c>
      <c r="C13" s="22" t="s">
        <v>67</v>
      </c>
      <c r="D13" s="22" t="s">
        <v>68</v>
      </c>
      <c r="E13" s="22" t="s">
        <v>69</v>
      </c>
      <c r="F13" s="21" t="s">
        <v>70</v>
      </c>
      <c r="G13" s="23" t="str">
        <f>HYPERLINK("Перечень членов СРО-Э-008.docx", "Перечень членов СРО-Э-008")</f>
        <v>Перечень членов СРО-Э-008</v>
      </c>
      <c r="H13" s="23" t="s">
        <v>71</v>
      </c>
      <c r="I13" s="23" t="s">
        <v>72</v>
      </c>
      <c r="J13" s="22" t="s">
        <v>73</v>
      </c>
      <c r="K13" s="22" t="s">
        <v>74</v>
      </c>
      <c r="L13" s="6" t="s">
        <v>27</v>
      </c>
      <c r="M13" s="7" t="str">
        <f>HYPERLINK("Перечень исключенных членов СРО-Э-008.docx", "Перечень исключенных членов СРО-Э-008")</f>
        <v>Перечень исключенных членов СРО-Э-008</v>
      </c>
      <c r="N13" s="6" t="s">
        <v>28</v>
      </c>
      <c r="O13" s="9" t="str">
        <f>HYPERLINK("http://содействие-тэр.рф/", "Сайт организации: http://содействие-тэр.рф/")</f>
        <v>Сайт организации: http://содействие-тэр.рф/</v>
      </c>
    </row>
    <row r="14" spans="1:16" s="8" customFormat="1" ht="180" customHeight="1" x14ac:dyDescent="0.2">
      <c r="A14" s="20">
        <v>8</v>
      </c>
      <c r="B14" s="21" t="s">
        <v>75</v>
      </c>
      <c r="C14" s="22" t="s">
        <v>76</v>
      </c>
      <c r="D14" s="22" t="s">
        <v>77</v>
      </c>
      <c r="E14" s="22" t="s">
        <v>78</v>
      </c>
      <c r="F14" s="21" t="s">
        <v>79</v>
      </c>
      <c r="G14" s="23" t="str">
        <f>HYPERLINK("Перечень членов СРО-Э-010.docx", "Перечень членов СРО-Э-010")</f>
        <v>Перечень членов СРО-Э-010</v>
      </c>
      <c r="H14" s="23" t="s">
        <v>80</v>
      </c>
      <c r="I14" s="23" t="s">
        <v>81</v>
      </c>
      <c r="J14" s="22" t="s">
        <v>25</v>
      </c>
      <c r="K14" s="22" t="s">
        <v>82</v>
      </c>
      <c r="L14" s="6" t="s">
        <v>27</v>
      </c>
      <c r="M14" s="7" t="str">
        <f>HYPERLINK("Перечень исключенных членов СРО-Э-010.docx", "Перечень исключенных членов СРО-Э-010")</f>
        <v>Перечень исключенных членов СРО-Э-010</v>
      </c>
      <c r="N14" s="6" t="s">
        <v>28</v>
      </c>
      <c r="O14" s="9" t="str">
        <f>HYPERLINK("http://www.sro-eo.ru/", "Сайт организации: http://www.sro-eo.ru/")</f>
        <v>Сайт организации: http://www.sro-eo.ru/</v>
      </c>
    </row>
    <row r="15" spans="1:16" s="10" customFormat="1" ht="180" customHeight="1" x14ac:dyDescent="0.2">
      <c r="A15" s="20">
        <v>9</v>
      </c>
      <c r="B15" s="21" t="s">
        <v>83</v>
      </c>
      <c r="C15" s="22" t="s">
        <v>84</v>
      </c>
      <c r="D15" s="22" t="s">
        <v>85</v>
      </c>
      <c r="E15" s="22" t="s">
        <v>86</v>
      </c>
      <c r="F15" s="21" t="s">
        <v>87</v>
      </c>
      <c r="G15" s="23" t="str">
        <f>HYPERLINK("Перечень членов СРО-Э-011.docx", "Перечень членов СРО-Э-011")</f>
        <v>Перечень членов СРО-Э-011</v>
      </c>
      <c r="H15" s="23" t="s">
        <v>88</v>
      </c>
      <c r="I15" s="23" t="s">
        <v>89</v>
      </c>
      <c r="J15" s="22" t="s">
        <v>25</v>
      </c>
      <c r="K15" s="22" t="s">
        <v>90</v>
      </c>
      <c r="L15" s="6" t="s">
        <v>27</v>
      </c>
      <c r="M15" s="7" t="str">
        <f>HYPERLINK("Перечень исключенных членов СРО-Э-011.docx", "Перечень исключенных членов СРО-Э-011")</f>
        <v>Перечень исключенных членов СРО-Э-011</v>
      </c>
      <c r="N15" s="6" t="s">
        <v>28</v>
      </c>
      <c r="O15" s="9" t="str">
        <f>HYPERLINK("http://sro-energoauditorov.ru/", "Сайт организации: http://sro-energoauditorov.ru/")</f>
        <v>Сайт организации: http://sro-energoauditorov.ru/</v>
      </c>
    </row>
    <row r="16" spans="1:16" s="10" customFormat="1" ht="180" customHeight="1" x14ac:dyDescent="0.2">
      <c r="A16" s="20">
        <v>10</v>
      </c>
      <c r="B16" s="21" t="s">
        <v>83</v>
      </c>
      <c r="C16" s="22" t="s">
        <v>91</v>
      </c>
      <c r="D16" s="22" t="s">
        <v>92</v>
      </c>
      <c r="E16" s="22" t="s">
        <v>93</v>
      </c>
      <c r="F16" s="21" t="s">
        <v>94</v>
      </c>
      <c r="G16" s="23" t="str">
        <f>HYPERLINK("Перечень членов СРО-Э-012.docx", "Перечень членов СРО-Э-012")</f>
        <v>Перечень членов СРО-Э-012</v>
      </c>
      <c r="H16" s="29" t="s">
        <v>95</v>
      </c>
      <c r="I16" s="29" t="s">
        <v>96</v>
      </c>
      <c r="J16" s="22" t="s">
        <v>25</v>
      </c>
      <c r="K16" s="22" t="s">
        <v>97</v>
      </c>
      <c r="L16" s="6" t="s">
        <v>27</v>
      </c>
      <c r="M16" s="7" t="str">
        <f>HYPERLINK("Перечень исключенных членов СРО-Э-012.docx", "Перечень исключенных членов СРО-Э-012")</f>
        <v>Перечень исключенных членов СРО-Э-012</v>
      </c>
      <c r="N16" s="6" t="s">
        <v>28</v>
      </c>
      <c r="O16" s="9" t="str">
        <f>HYPERLINK("http://www.eeskfo.ru/", "Сайт организации: http://www.eeskfo.ru/")</f>
        <v>Сайт организации: http://www.eeskfo.ru/</v>
      </c>
    </row>
    <row r="17" spans="1:85" s="10" customFormat="1" ht="180" customHeight="1" x14ac:dyDescent="0.2">
      <c r="A17" s="20">
        <v>11</v>
      </c>
      <c r="B17" s="21" t="s">
        <v>83</v>
      </c>
      <c r="C17" s="22" t="s">
        <v>98</v>
      </c>
      <c r="D17" s="22" t="s">
        <v>99</v>
      </c>
      <c r="E17" s="22" t="s">
        <v>100</v>
      </c>
      <c r="F17" s="21" t="s">
        <v>101</v>
      </c>
      <c r="G17" s="23" t="str">
        <f>HYPERLINK("Перечень членов СРО-Э-014.docx", "Перечень членов СРО-Э-014")</f>
        <v>Перечень членов СРО-Э-014</v>
      </c>
      <c r="H17" s="23" t="s">
        <v>102</v>
      </c>
      <c r="I17" s="23" t="s">
        <v>103</v>
      </c>
      <c r="J17" s="22" t="s">
        <v>25</v>
      </c>
      <c r="K17" s="22" t="s">
        <v>104</v>
      </c>
      <c r="L17" s="6" t="s">
        <v>27</v>
      </c>
      <c r="M17" s="7" t="str">
        <f>HYPERLINK("Перечень исключенных членов СРО-Э-014.docx", "Перечень исключенных членов СРО-Э-014")</f>
        <v>Перечень исключенных членов СРО-Э-014</v>
      </c>
      <c r="N17" s="6" t="s">
        <v>28</v>
      </c>
      <c r="O17" s="9" t="str">
        <f>HYPERLINK("http://www.obeng.ru/", "Сайт организации: http://www.obeng.ru/")</f>
        <v>Сайт организации: http://www.obeng.ru/</v>
      </c>
    </row>
    <row r="18" spans="1:85" s="10" customFormat="1" ht="180" customHeight="1" x14ac:dyDescent="0.2">
      <c r="A18" s="20">
        <v>12</v>
      </c>
      <c r="B18" s="21" t="s">
        <v>105</v>
      </c>
      <c r="C18" s="22" t="s">
        <v>106</v>
      </c>
      <c r="D18" s="22" t="s">
        <v>107</v>
      </c>
      <c r="E18" s="22" t="s">
        <v>108</v>
      </c>
      <c r="F18" s="21" t="s">
        <v>109</v>
      </c>
      <c r="G18" s="23" t="str">
        <f>HYPERLINK("Перечень членов СРО-Э-015.docx", "Перечень членов СРО-Э-015")</f>
        <v>Перечень членов СРО-Э-015</v>
      </c>
      <c r="H18" s="23" t="s">
        <v>110</v>
      </c>
      <c r="I18" s="23" t="s">
        <v>111</v>
      </c>
      <c r="J18" s="22" t="s">
        <v>25</v>
      </c>
      <c r="K18" s="22" t="s">
        <v>112</v>
      </c>
      <c r="L18" s="6" t="s">
        <v>27</v>
      </c>
      <c r="M18" s="7" t="str">
        <f>HYPERLINK("Перечень исключенных членов СРО-Э-015.docx", "Перечень исключенных членов СРО-Э-015")</f>
        <v>Перечень исключенных членов СРО-Э-015</v>
      </c>
      <c r="N18" s="6" t="s">
        <v>28</v>
      </c>
      <c r="O18" s="9" t="str">
        <f>HYPERLINK("http://www.e-profaudit.ru/", "Сайт организации: http://www.e-profaudit.ru/")</f>
        <v>Сайт организации: http://www.e-profaudit.ru/</v>
      </c>
    </row>
    <row r="19" spans="1:85" s="12" customFormat="1" ht="180" customHeight="1" x14ac:dyDescent="0.2">
      <c r="A19" s="20">
        <v>13</v>
      </c>
      <c r="B19" s="21" t="s">
        <v>113</v>
      </c>
      <c r="C19" s="22" t="s">
        <v>114</v>
      </c>
      <c r="D19" s="22" t="s">
        <v>115</v>
      </c>
      <c r="E19" s="22" t="s">
        <v>116</v>
      </c>
      <c r="F19" s="21" t="s">
        <v>117</v>
      </c>
      <c r="G19" s="23" t="str">
        <f>HYPERLINK("Перечень членов СРО-Э-017.docx", "Перечень членов СРО-Э-017")</f>
        <v>Перечень членов СРО-Э-017</v>
      </c>
      <c r="H19" s="23" t="s">
        <v>118</v>
      </c>
      <c r="I19" s="23" t="s">
        <v>119</v>
      </c>
      <c r="J19" s="22" t="s">
        <v>25</v>
      </c>
      <c r="K19" s="22" t="s">
        <v>120</v>
      </c>
      <c r="L19" s="6" t="s">
        <v>27</v>
      </c>
      <c r="M19" s="7" t="str">
        <f>HYPERLINK("Перечень исключенных членов СРО-Э-017.docx", "Перечень исключенных членов СРО-Э-017")</f>
        <v>Перечень исключенных членов СРО-Э-017</v>
      </c>
      <c r="N19" s="6" t="s">
        <v>28</v>
      </c>
      <c r="O19" s="9" t="str">
        <f>HYPERLINK("http://www.sib-ee.tomsk.ru/", "Сайт организации: http://www.sib-ee.tomsk.ru/")</f>
        <v>Сайт организации: http://www.sib-ee.tomsk.ru/</v>
      </c>
    </row>
    <row r="20" spans="1:85" s="12" customFormat="1" ht="180" customHeight="1" x14ac:dyDescent="0.2">
      <c r="A20" s="20">
        <v>14</v>
      </c>
      <c r="B20" s="21" t="s">
        <v>121</v>
      </c>
      <c r="C20" s="22" t="s">
        <v>122</v>
      </c>
      <c r="D20" s="22" t="s">
        <v>123</v>
      </c>
      <c r="E20" s="22" t="s">
        <v>124</v>
      </c>
      <c r="F20" s="21" t="s">
        <v>125</v>
      </c>
      <c r="G20" s="23" t="str">
        <f>HYPERLINK("Перечень членов СРО-Э-018.docx", "Перечень членов СРО-Э-018")</f>
        <v>Перечень членов СРО-Э-018</v>
      </c>
      <c r="H20" s="23" t="s">
        <v>126</v>
      </c>
      <c r="I20" s="23" t="s">
        <v>127</v>
      </c>
      <c r="J20" s="22" t="s">
        <v>25</v>
      </c>
      <c r="K20" s="22" t="s">
        <v>128</v>
      </c>
      <c r="L20" s="6" t="s">
        <v>27</v>
      </c>
      <c r="M20" s="7" t="str">
        <f>HYPERLINK("Перечень исключенных членов СРО-Э-018.docx", "Перечень исключенных членов СРО-Э-018")</f>
        <v>Перечень исключенных членов СРО-Э-018</v>
      </c>
      <c r="N20" s="6" t="s">
        <v>28</v>
      </c>
      <c r="O20" s="9" t="str">
        <f>HYPERLINK("http://www.sro-energoaudit.ru", "Сайт организации: http://www.sro-energoaudit.ru")</f>
        <v>Сайт организации: http://www.sro-energoaudit.ru</v>
      </c>
    </row>
    <row r="21" spans="1:85" s="12" customFormat="1" ht="180" customHeight="1" x14ac:dyDescent="0.2">
      <c r="A21" s="20">
        <v>15</v>
      </c>
      <c r="B21" s="21" t="s">
        <v>129</v>
      </c>
      <c r="C21" s="22" t="s">
        <v>130</v>
      </c>
      <c r="D21" s="22" t="s">
        <v>131</v>
      </c>
      <c r="E21" s="22" t="s">
        <v>132</v>
      </c>
      <c r="F21" s="21" t="s">
        <v>133</v>
      </c>
      <c r="G21" s="23" t="str">
        <f>HYPERLINK("Перечень членов СРО-Э-019.docx", "Перечень членов СРО-Э-019")</f>
        <v>Перечень членов СРО-Э-019</v>
      </c>
      <c r="H21" s="23" t="s">
        <v>134</v>
      </c>
      <c r="I21" s="23" t="s">
        <v>135</v>
      </c>
      <c r="J21" s="22" t="s">
        <v>25</v>
      </c>
      <c r="K21" s="22" t="s">
        <v>136</v>
      </c>
      <c r="L21" s="6" t="s">
        <v>27</v>
      </c>
      <c r="M21" s="7" t="str">
        <f>HYPERLINK("Перечень исключенных членов СРО-Э-019.docx", "Перечень исключенных членов СРО-Э-019")</f>
        <v>Перечень исключенных членов СРО-Э-019</v>
      </c>
      <c r="N21" s="6" t="s">
        <v>28</v>
      </c>
      <c r="O21" s="9" t="str">
        <f>HYPERLINK("http://www.energoauditsro19.ru", "Сайт организации: http://www.energoauditsro19.ru")</f>
        <v>Сайт организации: http://www.energoauditsro19.ru</v>
      </c>
    </row>
    <row r="22" spans="1:85" s="12" customFormat="1" ht="180" customHeight="1" x14ac:dyDescent="0.2">
      <c r="A22" s="20">
        <v>16</v>
      </c>
      <c r="B22" s="21" t="s">
        <v>129</v>
      </c>
      <c r="C22" s="22" t="s">
        <v>137</v>
      </c>
      <c r="D22" s="22" t="s">
        <v>138</v>
      </c>
      <c r="E22" s="22" t="s">
        <v>139</v>
      </c>
      <c r="F22" s="21" t="s">
        <v>140</v>
      </c>
      <c r="G22" s="23" t="str">
        <f>HYPERLINK("Перечень членов СРО-Э-020.docx", "Перечень членов СРО-Э-020")</f>
        <v>Перечень членов СРО-Э-020</v>
      </c>
      <c r="H22" s="23" t="s">
        <v>141</v>
      </c>
      <c r="I22" s="23" t="s">
        <v>142</v>
      </c>
      <c r="J22" s="22" t="s">
        <v>25</v>
      </c>
      <c r="K22" s="22" t="s">
        <v>143</v>
      </c>
      <c r="L22" s="6" t="s">
        <v>27</v>
      </c>
      <c r="M22" s="7" t="str">
        <f>HYPERLINK("Перечень исключенных членов СРО-Э-020.docx", "Перечень исключенных членов СРО-Э-020")</f>
        <v>Перечень исключенных членов СРО-Э-020</v>
      </c>
      <c r="N22" s="6" t="s">
        <v>28</v>
      </c>
      <c r="O22" s="9" t="str">
        <f>HYPERLINK("http://www.npet2010.ru", "Сайт организации: http://www.npet2010.ru")</f>
        <v>Сайт организации: http://www.npet2010.ru</v>
      </c>
    </row>
    <row r="23" spans="1:85" s="12" customFormat="1" ht="180" customHeight="1" x14ac:dyDescent="0.2">
      <c r="A23" s="20">
        <v>17</v>
      </c>
      <c r="B23" s="21" t="s">
        <v>129</v>
      </c>
      <c r="C23" s="22" t="s">
        <v>144</v>
      </c>
      <c r="D23" s="22" t="s">
        <v>145</v>
      </c>
      <c r="E23" s="22" t="s">
        <v>146</v>
      </c>
      <c r="F23" s="21" t="s">
        <v>147</v>
      </c>
      <c r="G23" s="23" t="str">
        <f>HYPERLINK("Перечень членов СРО-Э-021.docx", "Перечень членов СРО-Э-021")</f>
        <v>Перечень членов СРО-Э-021</v>
      </c>
      <c r="H23" s="23" t="s">
        <v>148</v>
      </c>
      <c r="I23" s="23" t="s">
        <v>149</v>
      </c>
      <c r="J23" s="22" t="s">
        <v>73</v>
      </c>
      <c r="K23" s="22" t="s">
        <v>150</v>
      </c>
      <c r="L23" s="6" t="s">
        <v>27</v>
      </c>
      <c r="M23" s="7" t="str">
        <f>HYPERLINK("Перечень исключенных членов СРО-Э-021.docx", "Перечень исключенных членов СРО-Э-021")</f>
        <v>Перечень исключенных членов СРО-Э-021</v>
      </c>
      <c r="N23" s="6" t="s">
        <v>28</v>
      </c>
      <c r="O23" s="9" t="str">
        <f>HYPERLINK("http://www.sro-enef.ru", "Сайт организации: http://www.sro-enef.ru")</f>
        <v>Сайт организации: http://www.sro-enef.ru</v>
      </c>
    </row>
    <row r="24" spans="1:85" s="12" customFormat="1" ht="180" customHeight="1" x14ac:dyDescent="0.2">
      <c r="A24" s="20">
        <v>18</v>
      </c>
      <c r="B24" s="21" t="s">
        <v>151</v>
      </c>
      <c r="C24" s="22" t="s">
        <v>152</v>
      </c>
      <c r="D24" s="22" t="s">
        <v>153</v>
      </c>
      <c r="E24" s="22" t="s">
        <v>154</v>
      </c>
      <c r="F24" s="21" t="s">
        <v>155</v>
      </c>
      <c r="G24" s="23" t="str">
        <f>HYPERLINK("Перечень членов СРО-Э-022.docx", "Перечень членов СРО-Э-022")</f>
        <v>Перечень членов СРО-Э-022</v>
      </c>
      <c r="H24" s="23" t="s">
        <v>156</v>
      </c>
      <c r="I24" s="23" t="s">
        <v>157</v>
      </c>
      <c r="J24" s="22" t="s">
        <v>25</v>
      </c>
      <c r="K24" s="22" t="s">
        <v>158</v>
      </c>
      <c r="L24" s="6" t="s">
        <v>27</v>
      </c>
      <c r="M24" s="7" t="str">
        <f>HYPERLINK("Перечень исключенных членов СРО-Э-022.docx", "Перечень исключенных членов СРО-Э-022")</f>
        <v>Перечень исключенных членов СРО-Э-022</v>
      </c>
      <c r="N24" s="6" t="s">
        <v>28</v>
      </c>
      <c r="O24" s="7" t="str">
        <f>HYPERLINK("http://www.srobaltenergo.ru", "Сайт организации: http://www.srobaltenergo.ru")</f>
        <v>Сайт организации: http://www.srobaltenergo.ru</v>
      </c>
    </row>
    <row r="25" spans="1:85" s="12" customFormat="1" ht="180" customHeight="1" x14ac:dyDescent="0.2">
      <c r="A25" s="20">
        <v>19</v>
      </c>
      <c r="B25" s="21" t="s">
        <v>159</v>
      </c>
      <c r="C25" s="22" t="s">
        <v>160</v>
      </c>
      <c r="D25" s="22" t="s">
        <v>161</v>
      </c>
      <c r="E25" s="22" t="s">
        <v>162</v>
      </c>
      <c r="F25" s="21" t="s">
        <v>163</v>
      </c>
      <c r="G25" s="23" t="str">
        <f>HYPERLINK("Перечень членов СРО-Э-024.docx", "Перечень членов СРО-Э-024")</f>
        <v>Перечень членов СРО-Э-024</v>
      </c>
      <c r="H25" s="23" t="s">
        <v>164</v>
      </c>
      <c r="I25" s="23" t="s">
        <v>165</v>
      </c>
      <c r="J25" s="22" t="s">
        <v>73</v>
      </c>
      <c r="K25" s="22" t="s">
        <v>166</v>
      </c>
      <c r="L25" s="6" t="s">
        <v>27</v>
      </c>
      <c r="M25" s="7" t="str">
        <f>HYPERLINK("Перечень исключенных членов СРО-Э-024.docx", "Перечень исключенных членов СРО-Э-024")</f>
        <v>Перечень исключенных членов СРО-Э-024</v>
      </c>
      <c r="N25" s="6" t="s">
        <v>28</v>
      </c>
      <c r="O25" s="9" t="str">
        <f>HYPERLINK("www.es.srosibiri.ru", "Сайт организации: www.es.srosibiri.ru")</f>
        <v>Сайт организации: www.es.srosibiri.ru</v>
      </c>
    </row>
    <row r="26" spans="1:85" s="24" customFormat="1" ht="180" customHeight="1" x14ac:dyDescent="0.2">
      <c r="A26" s="20">
        <v>20</v>
      </c>
      <c r="B26" s="21" t="s">
        <v>167</v>
      </c>
      <c r="C26" s="22" t="s">
        <v>168</v>
      </c>
      <c r="D26" s="22" t="s">
        <v>169</v>
      </c>
      <c r="E26" s="22" t="s">
        <v>170</v>
      </c>
      <c r="F26" s="21" t="s">
        <v>682</v>
      </c>
      <c r="G26" s="23" t="str">
        <f>HYPERLINK("Перечень членов СРО-Э-026.docx", "Перечень членов СРО-Э-026")</f>
        <v>Перечень членов СРО-Э-026</v>
      </c>
      <c r="H26" s="23" t="s">
        <v>171</v>
      </c>
      <c r="I26" s="23" t="s">
        <v>172</v>
      </c>
      <c r="J26" s="22" t="s">
        <v>25</v>
      </c>
      <c r="K26" s="22" t="s">
        <v>173</v>
      </c>
      <c r="L26" s="35" t="s">
        <v>27</v>
      </c>
      <c r="M26" s="36" t="str">
        <f>HYPERLINK("Перечень исключенных членов СРО-Э-026.docx", "Перечень исключенных членов СРО-Э-026")</f>
        <v>Перечень исключенных членов СРО-Э-026</v>
      </c>
      <c r="N26" s="35" t="s">
        <v>28</v>
      </c>
      <c r="O26" s="37" t="str">
        <f>HYPERLINK("http://www.sro-gpe.ru", "Сайт организации: http://www.sro-gpe.ru")</f>
        <v>Сайт организации: http://www.sro-gpe.ru</v>
      </c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</row>
    <row r="27" spans="1:85" s="8" customFormat="1" ht="180" customHeight="1" x14ac:dyDescent="0.2">
      <c r="A27" s="20">
        <v>21</v>
      </c>
      <c r="B27" s="21" t="s">
        <v>167</v>
      </c>
      <c r="C27" s="22" t="s">
        <v>174</v>
      </c>
      <c r="D27" s="22" t="s">
        <v>175</v>
      </c>
      <c r="E27" s="22" t="s">
        <v>176</v>
      </c>
      <c r="F27" s="21" t="s">
        <v>177</v>
      </c>
      <c r="G27" s="23" t="str">
        <f>HYPERLINK("Перечень членов СРО-Э-027.docx", "Перечень членов СРО-Э-027")</f>
        <v>Перечень членов СРО-Э-027</v>
      </c>
      <c r="H27" s="23" t="s">
        <v>178</v>
      </c>
      <c r="I27" s="23" t="s">
        <v>179</v>
      </c>
      <c r="J27" s="22" t="s">
        <v>25</v>
      </c>
      <c r="K27" s="22" t="s">
        <v>180</v>
      </c>
      <c r="L27" s="6" t="s">
        <v>27</v>
      </c>
      <c r="M27" s="7" t="str">
        <f>HYPERLINK("Перечень исключенных членов СРО-Э-027.docx", "Перечень исключенных членов СРО-Э-027")</f>
        <v>Перечень исключенных членов СРО-Э-027</v>
      </c>
      <c r="N27" s="6" t="s">
        <v>28</v>
      </c>
      <c r="O27" s="9" t="str">
        <f>HYPERLINK("http://www.npseo.ru/", "Сайт организации: http://www.npseo.ru/")</f>
        <v>Сайт организации: http://www.npseo.ru/</v>
      </c>
    </row>
    <row r="28" spans="1:85" s="8" customFormat="1" ht="180" customHeight="1" x14ac:dyDescent="0.2">
      <c r="A28" s="20">
        <v>22</v>
      </c>
      <c r="B28" s="21" t="s">
        <v>181</v>
      </c>
      <c r="C28" s="22" t="s">
        <v>182</v>
      </c>
      <c r="D28" s="22" t="s">
        <v>183</v>
      </c>
      <c r="E28" s="22" t="s">
        <v>184</v>
      </c>
      <c r="F28" s="21" t="s">
        <v>185</v>
      </c>
      <c r="G28" s="23" t="str">
        <f>HYPERLINK("Перечень членов СРО-Э-030.docx", "Перечень членов СРО-Э-030")</f>
        <v>Перечень членов СРО-Э-030</v>
      </c>
      <c r="H28" s="23" t="s">
        <v>186</v>
      </c>
      <c r="I28" s="23" t="s">
        <v>187</v>
      </c>
      <c r="J28" s="22" t="s">
        <v>25</v>
      </c>
      <c r="K28" s="22" t="s">
        <v>188</v>
      </c>
      <c r="L28" s="6" t="s">
        <v>27</v>
      </c>
      <c r="M28" s="7" t="str">
        <f>HYPERLINK("Перечень исключенных членов СРО-Э-030.docx", "Перечень исключенных членов СРО-Э-030")</f>
        <v>Перечень исключенных членов СРО-Э-030</v>
      </c>
      <c r="N28" s="6" t="s">
        <v>28</v>
      </c>
      <c r="O28" s="7" t="str">
        <f>HYPERLINK("www.dalenergosberejenie.ru", "Сайт организации: www.dalenergosberejenie.ru")</f>
        <v>Сайт организации: www.dalenergosberejenie.ru</v>
      </c>
    </row>
    <row r="29" spans="1:85" s="8" customFormat="1" ht="180" customHeight="1" x14ac:dyDescent="0.2">
      <c r="A29" s="20">
        <v>23</v>
      </c>
      <c r="B29" s="21" t="s">
        <v>181</v>
      </c>
      <c r="C29" s="22" t="s">
        <v>189</v>
      </c>
      <c r="D29" s="22" t="s">
        <v>190</v>
      </c>
      <c r="E29" s="22" t="s">
        <v>191</v>
      </c>
      <c r="F29" s="21" t="s">
        <v>192</v>
      </c>
      <c r="G29" s="23" t="str">
        <f>HYPERLINK("Перечень членов СРО-Э-031.docx", "Перечень членов СРО-Э-031")</f>
        <v>Перечень членов СРО-Э-031</v>
      </c>
      <c r="H29" s="23" t="s">
        <v>193</v>
      </c>
      <c r="I29" s="23" t="s">
        <v>194</v>
      </c>
      <c r="J29" s="22" t="s">
        <v>25</v>
      </c>
      <c r="K29" s="22" t="s">
        <v>195</v>
      </c>
      <c r="L29" s="6" t="s">
        <v>27</v>
      </c>
      <c r="M29" s="7" t="str">
        <f>HYPERLINK("Перечень исключенных членов СРО-Э-031.docx", "Перечень исключенных членов СРО-Э-031")</f>
        <v>Перечень исключенных членов СРО-Э-031</v>
      </c>
      <c r="N29" s="6" t="s">
        <v>28</v>
      </c>
      <c r="O29" s="7" t="str">
        <f>HYPERLINK("http://www.energoauditsro.ru/", "Сайт организации: http://www.energoauditsro.ru/")</f>
        <v>Сайт организации: http://www.energoauditsro.ru/</v>
      </c>
    </row>
    <row r="30" spans="1:85" s="8" customFormat="1" ht="180" customHeight="1" x14ac:dyDescent="0.2">
      <c r="A30" s="20">
        <v>24</v>
      </c>
      <c r="B30" s="21" t="s">
        <v>196</v>
      </c>
      <c r="C30" s="22" t="s">
        <v>197</v>
      </c>
      <c r="D30" s="22" t="s">
        <v>198</v>
      </c>
      <c r="E30" s="22" t="s">
        <v>199</v>
      </c>
      <c r="F30" s="21" t="s">
        <v>200</v>
      </c>
      <c r="G30" s="23" t="str">
        <f>HYPERLINK("Перечень членов СРО-Э-032.docx", "Перечень членов СРО-Э-032")</f>
        <v>Перечень членов СРО-Э-032</v>
      </c>
      <c r="H30" s="23" t="s">
        <v>201</v>
      </c>
      <c r="I30" s="23" t="s">
        <v>202</v>
      </c>
      <c r="J30" s="22" t="s">
        <v>25</v>
      </c>
      <c r="K30" s="22" t="s">
        <v>203</v>
      </c>
      <c r="L30" s="6" t="s">
        <v>27</v>
      </c>
      <c r="M30" s="7" t="str">
        <f>HYPERLINK("Перечень исключенных членов СРО-Э-032.docx", "Перечень исключенных членов СРО-Э-032")</f>
        <v>Перечень исключенных членов СРО-Э-032</v>
      </c>
      <c r="N30" s="6" t="s">
        <v>28</v>
      </c>
      <c r="O30" s="7" t="str">
        <f>HYPERLINK("http://sro-isa.ru/", "Сайт организации: http://sro-isa.ru/")</f>
        <v>Сайт организации: http://sro-isa.ru/</v>
      </c>
    </row>
    <row r="31" spans="1:85" s="8" customFormat="1" ht="180" customHeight="1" x14ac:dyDescent="0.2">
      <c r="A31" s="20">
        <v>25</v>
      </c>
      <c r="B31" s="21" t="s">
        <v>204</v>
      </c>
      <c r="C31" s="22" t="s">
        <v>205</v>
      </c>
      <c r="D31" s="22" t="s">
        <v>206</v>
      </c>
      <c r="E31" s="22" t="s">
        <v>207</v>
      </c>
      <c r="F31" s="21" t="s">
        <v>208</v>
      </c>
      <c r="G31" s="29" t="str">
        <f>HYPERLINK("Перечень членов СРО-Э-033.docx", "Перечень членов СРО-Э-033")</f>
        <v>Перечень членов СРО-Э-033</v>
      </c>
      <c r="H31" s="23" t="s">
        <v>209</v>
      </c>
      <c r="I31" s="23" t="s">
        <v>210</v>
      </c>
      <c r="J31" s="22" t="s">
        <v>25</v>
      </c>
      <c r="K31" s="22" t="s">
        <v>211</v>
      </c>
      <c r="L31" s="6" t="s">
        <v>27</v>
      </c>
      <c r="M31" s="7" t="str">
        <f>HYPERLINK("Перечень исключенных членов СРО-Э-033.docx", "Перечень исключенных членов СРО-Э-033")</f>
        <v>Перечень исключенных членов СРО-Э-033</v>
      </c>
      <c r="N31" s="6" t="s">
        <v>28</v>
      </c>
      <c r="O31" s="7" t="str">
        <f>HYPERLINK("www.sro-energoaudit.com", "Сайт организации: www.sro-energoaudit.com")</f>
        <v>Сайт организации: www.sro-energoaudit.com</v>
      </c>
    </row>
    <row r="32" spans="1:85" s="13" customFormat="1" ht="180" customHeight="1" x14ac:dyDescent="0.2">
      <c r="A32" s="20">
        <v>26</v>
      </c>
      <c r="B32" s="21" t="s">
        <v>204</v>
      </c>
      <c r="C32" s="22" t="s">
        <v>212</v>
      </c>
      <c r="D32" s="22" t="s">
        <v>213</v>
      </c>
      <c r="E32" s="22" t="s">
        <v>214</v>
      </c>
      <c r="F32" s="21" t="s">
        <v>215</v>
      </c>
      <c r="G32" s="30" t="str">
        <f>HYPERLINK("Перечень членов СРО-Э-034.docx", "Перечень членов СРО-Э-034")</f>
        <v>Перечень членов СРО-Э-034</v>
      </c>
      <c r="H32" s="23" t="s">
        <v>216</v>
      </c>
      <c r="I32" s="23" t="s">
        <v>217</v>
      </c>
      <c r="J32" s="22" t="s">
        <v>25</v>
      </c>
      <c r="K32" s="22" t="s">
        <v>218</v>
      </c>
      <c r="L32" s="6" t="s">
        <v>27</v>
      </c>
      <c r="M32" s="7" t="str">
        <f>HYPERLINK("Перечень исключенных членов СРО-Э-034.docx", "Перечень исключенных членов СРО-Э-034")</f>
        <v>Перечень исключенных членов СРО-Э-034</v>
      </c>
      <c r="N32" s="6" t="s">
        <v>28</v>
      </c>
      <c r="O32" s="7" t="str">
        <f>HYPERLINK("http://www.peaudit.ru", "Сайт организации: http://www.peaudit.ru")</f>
        <v>Сайт организации: http://www.peaudit.ru</v>
      </c>
    </row>
    <row r="33" spans="1:16" s="13" customFormat="1" ht="180" customHeight="1" x14ac:dyDescent="0.2">
      <c r="A33" s="20">
        <v>27</v>
      </c>
      <c r="B33" s="21" t="s">
        <v>219</v>
      </c>
      <c r="C33" s="22" t="s">
        <v>220</v>
      </c>
      <c r="D33" s="22" t="s">
        <v>221</v>
      </c>
      <c r="E33" s="22" t="s">
        <v>222</v>
      </c>
      <c r="F33" s="21" t="s">
        <v>223</v>
      </c>
      <c r="G33" s="23" t="str">
        <f>HYPERLINK("Перечень членов СРО-Э-035.docx", "Перечень членов СРО-Э-035")</f>
        <v>Перечень членов СРО-Э-035</v>
      </c>
      <c r="H33" s="23" t="s">
        <v>224</v>
      </c>
      <c r="I33" s="23" t="s">
        <v>225</v>
      </c>
      <c r="J33" s="22" t="s">
        <v>25</v>
      </c>
      <c r="K33" s="22" t="s">
        <v>226</v>
      </c>
      <c r="L33" s="6" t="s">
        <v>27</v>
      </c>
      <c r="M33" s="7" t="str">
        <f>HYPERLINK("Перечень исключенных членов СРО-Э-035.docx", "Перечень исключенных членов СРО-Э-035")</f>
        <v>Перечень исключенных членов СРО-Э-035</v>
      </c>
      <c r="N33" s="6" t="s">
        <v>28</v>
      </c>
      <c r="O33" s="7" t="str">
        <f>HYPERLINK("http://www.63sro.ru", "Сайт организации: http://www.63sro.ru")</f>
        <v>Сайт организации: http://www.63sro.ru</v>
      </c>
    </row>
    <row r="34" spans="1:16" s="10" customFormat="1" ht="180" customHeight="1" x14ac:dyDescent="0.2">
      <c r="A34" s="20">
        <v>28</v>
      </c>
      <c r="B34" s="21" t="s">
        <v>227</v>
      </c>
      <c r="C34" s="22" t="s">
        <v>228</v>
      </c>
      <c r="D34" s="22" t="s">
        <v>229</v>
      </c>
      <c r="E34" s="22" t="s">
        <v>230</v>
      </c>
      <c r="F34" s="21" t="s">
        <v>231</v>
      </c>
      <c r="G34" s="23" t="str">
        <f>HYPERLINK("Перечень членов СРО-Э-038.docx", "Перечень членов СРО-Э-038")</f>
        <v>Перечень членов СРО-Э-038</v>
      </c>
      <c r="H34" s="23" t="s">
        <v>232</v>
      </c>
      <c r="I34" s="23" t="s">
        <v>233</v>
      </c>
      <c r="J34" s="22" t="s">
        <v>25</v>
      </c>
      <c r="K34" s="22" t="s">
        <v>234</v>
      </c>
      <c r="L34" s="6" t="s">
        <v>27</v>
      </c>
      <c r="M34" s="7" t="str">
        <f>HYPERLINK("Перечень исключенных членов СРО-Э-038.docx", "Перечень исключенных членов СРО-Э-038")</f>
        <v>Перечень исключенных членов СРО-Э-038</v>
      </c>
      <c r="N34" s="6" t="s">
        <v>28</v>
      </c>
      <c r="O34" s="7" t="str">
        <f>HYPERLINK("www.portal-sro.ru/sro_energoauditorov/", "Сайт организации: www.portal-sro.ru/sro_energoauditorov/")</f>
        <v>Сайт организации: www.portal-sro.ru/sro_energoauditorov/</v>
      </c>
      <c r="P34" s="14"/>
    </row>
    <row r="35" spans="1:16" s="10" customFormat="1" ht="180" customHeight="1" x14ac:dyDescent="0.2">
      <c r="A35" s="20">
        <v>29</v>
      </c>
      <c r="B35" s="21" t="s">
        <v>227</v>
      </c>
      <c r="C35" s="22" t="s">
        <v>235</v>
      </c>
      <c r="D35" s="22" t="s">
        <v>236</v>
      </c>
      <c r="E35" s="22" t="s">
        <v>237</v>
      </c>
      <c r="F35" s="21" t="s">
        <v>238</v>
      </c>
      <c r="G35" s="23" t="str">
        <f>HYPERLINK("Перечень членов СРО-Э-039.docx", "Перечень членов СРО-Э-039")</f>
        <v>Перечень членов СРО-Э-039</v>
      </c>
      <c r="H35" s="23" t="s">
        <v>239</v>
      </c>
      <c r="I35" s="23" t="s">
        <v>240</v>
      </c>
      <c r="J35" s="22" t="s">
        <v>25</v>
      </c>
      <c r="K35" s="22" t="s">
        <v>241</v>
      </c>
      <c r="L35" s="6" t="s">
        <v>27</v>
      </c>
      <c r="M35" s="7" t="str">
        <f>HYPERLINK("Перечень исключенных членов СРО-Э-039.docx", "Перечень исключенных членов СРО-Э-039")</f>
        <v>Перечень исключенных членов СРО-Э-039</v>
      </c>
      <c r="N35" s="6" t="s">
        <v>28</v>
      </c>
      <c r="O35" s="7" t="str">
        <f>HYPERLINK("www.sro-okeo.ru", "Сайт организации: www.sro-okeo.ru")</f>
        <v>Сайт организации: www.sro-okeo.ru</v>
      </c>
      <c r="P35" s="14"/>
    </row>
    <row r="36" spans="1:16" s="10" customFormat="1" ht="180" customHeight="1" x14ac:dyDescent="0.2">
      <c r="A36" s="20">
        <v>30</v>
      </c>
      <c r="B36" s="21" t="s">
        <v>227</v>
      </c>
      <c r="C36" s="22" t="s">
        <v>242</v>
      </c>
      <c r="D36" s="22" t="s">
        <v>243</v>
      </c>
      <c r="E36" s="22" t="s">
        <v>244</v>
      </c>
      <c r="F36" s="21" t="s">
        <v>245</v>
      </c>
      <c r="G36" s="23" t="str">
        <f>HYPERLINK("Перечень членов СРО-Э-041.docx", "Перечень членов СРО-Э-041")</f>
        <v>Перечень членов СРО-Э-041</v>
      </c>
      <c r="H36" s="23" t="s">
        <v>246</v>
      </c>
      <c r="I36" s="23" t="s">
        <v>247</v>
      </c>
      <c r="J36" s="22" t="s">
        <v>73</v>
      </c>
      <c r="K36" s="22" t="s">
        <v>248</v>
      </c>
      <c r="L36" s="6" t="s">
        <v>27</v>
      </c>
      <c r="M36" s="7" t="str">
        <f>HYPERLINK("Перечень исключенных членов СРО-Э-041.docx", "Перечень исключенных членов СРО-Э-041")</f>
        <v>Перечень исключенных членов СРО-Э-041</v>
      </c>
      <c r="N36" s="6" t="s">
        <v>28</v>
      </c>
      <c r="O36" s="7" t="str">
        <f>HYPERLINK("www.pge73.ru", "Сайт организации: www.pge73.ru")</f>
        <v>Сайт организации: www.pge73.ru</v>
      </c>
    </row>
    <row r="37" spans="1:16" s="10" customFormat="1" ht="180" customHeight="1" x14ac:dyDescent="0.2">
      <c r="A37" s="20">
        <v>31</v>
      </c>
      <c r="B37" s="21" t="s">
        <v>249</v>
      </c>
      <c r="C37" s="22" t="s">
        <v>250</v>
      </c>
      <c r="D37" s="22" t="s">
        <v>251</v>
      </c>
      <c r="E37" s="22" t="s">
        <v>252</v>
      </c>
      <c r="F37" s="21" t="s">
        <v>253</v>
      </c>
      <c r="G37" s="23" t="str">
        <f>HYPERLINK("Перечень членов СРО-Э-043.docx", "Перечень членов СРО-Э-043")</f>
        <v>Перечень членов СРО-Э-043</v>
      </c>
      <c r="H37" s="23" t="s">
        <v>254</v>
      </c>
      <c r="I37" s="23" t="s">
        <v>255</v>
      </c>
      <c r="J37" s="22" t="s">
        <v>73</v>
      </c>
      <c r="K37" s="22" t="s">
        <v>256</v>
      </c>
      <c r="L37" s="6" t="s">
        <v>27</v>
      </c>
      <c r="M37" s="7" t="str">
        <f>HYPERLINK("Перечень исключенных членов СРО-Э-043.docx", "Перечень исключенных членов СРО-Э-043")</f>
        <v>Перечень исключенных членов СРО-Э-043</v>
      </c>
      <c r="N37" s="6" t="s">
        <v>28</v>
      </c>
      <c r="O37" s="7" t="str">
        <f>HYPERLINK("www.npges.ru", "Сайт организации: www.npges.ru")</f>
        <v>Сайт организации: www.npges.ru</v>
      </c>
    </row>
    <row r="38" spans="1:16" s="10" customFormat="1" ht="180" customHeight="1" x14ac:dyDescent="0.2">
      <c r="A38" s="20">
        <v>32</v>
      </c>
      <c r="B38" s="21" t="s">
        <v>249</v>
      </c>
      <c r="C38" s="22" t="s">
        <v>257</v>
      </c>
      <c r="D38" s="22" t="s">
        <v>258</v>
      </c>
      <c r="E38" s="22" t="s">
        <v>259</v>
      </c>
      <c r="F38" s="21" t="s">
        <v>260</v>
      </c>
      <c r="G38" s="23" t="str">
        <f>HYPERLINK("Перечень членов СРО-Э-044.docx", "Перечень членов СРО-Э-044")</f>
        <v>Перечень членов СРО-Э-044</v>
      </c>
      <c r="H38" s="23" t="s">
        <v>261</v>
      </c>
      <c r="I38" s="23" t="s">
        <v>262</v>
      </c>
      <c r="J38" s="22" t="s">
        <v>25</v>
      </c>
      <c r="K38" s="22" t="s">
        <v>263</v>
      </c>
      <c r="L38" s="6" t="s">
        <v>27</v>
      </c>
      <c r="M38" s="7" t="str">
        <f>HYPERLINK("Перечень исключенных членов СРО-Э-044.docx", "Перечень исключенных членов СРО-Э-044")</f>
        <v>Перечень исключенных членов СРО-Э-044</v>
      </c>
      <c r="N38" s="6" t="s">
        <v>28</v>
      </c>
      <c r="O38" s="7" t="str">
        <f>HYPERLINK("www.sro-energoeffekt.ru", "Сайт организации: www.sro-energoeffekt.ru")</f>
        <v>Сайт организации: www.sro-energoeffekt.ru</v>
      </c>
    </row>
    <row r="39" spans="1:16" s="10" customFormat="1" ht="180" customHeight="1" x14ac:dyDescent="0.2">
      <c r="A39" s="20">
        <v>33</v>
      </c>
      <c r="B39" s="21" t="s">
        <v>264</v>
      </c>
      <c r="C39" s="22" t="s">
        <v>265</v>
      </c>
      <c r="D39" s="22" t="s">
        <v>266</v>
      </c>
      <c r="E39" s="22" t="s">
        <v>267</v>
      </c>
      <c r="F39" s="21" t="s">
        <v>268</v>
      </c>
      <c r="G39" s="23" t="str">
        <f>HYPERLINK("Перечень членов СРО-Э-046.docx", "Перечень членов СРО-Э-046")</f>
        <v>Перечень членов СРО-Э-046</v>
      </c>
      <c r="H39" s="23" t="s">
        <v>269</v>
      </c>
      <c r="I39" s="23" t="s">
        <v>270</v>
      </c>
      <c r="J39" s="22" t="s">
        <v>25</v>
      </c>
      <c r="K39" s="22" t="s">
        <v>271</v>
      </c>
      <c r="L39" s="6" t="s">
        <v>27</v>
      </c>
      <c r="M39" s="7" t="str">
        <f>HYPERLINK("Перечень исключенных членов СРО-Э-046.docx", "Перечень исключенных членов СРО-Э-046")</f>
        <v>Перечень исключенных членов СРО-Э-046</v>
      </c>
      <c r="N39" s="6" t="s">
        <v>28</v>
      </c>
      <c r="O39" s="7" t="str">
        <f>HYPERLINK("www.easro.ru", "Сайт организации: www.easro.ru")</f>
        <v>Сайт организации: www.easro.ru</v>
      </c>
    </row>
    <row r="40" spans="1:16" s="10" customFormat="1" ht="180" customHeight="1" x14ac:dyDescent="0.2">
      <c r="A40" s="20">
        <v>34</v>
      </c>
      <c r="B40" s="21" t="s">
        <v>264</v>
      </c>
      <c r="C40" s="22" t="s">
        <v>272</v>
      </c>
      <c r="D40" s="22" t="s">
        <v>273</v>
      </c>
      <c r="E40" s="22" t="s">
        <v>274</v>
      </c>
      <c r="F40" s="21" t="s">
        <v>275</v>
      </c>
      <c r="G40" s="23" t="str">
        <f>HYPERLINK("Перечень членов СРО-Э-047.docx", "Перечень членов СРО-Э-047")</f>
        <v>Перечень членов СРО-Э-047</v>
      </c>
      <c r="H40" s="23" t="s">
        <v>276</v>
      </c>
      <c r="I40" s="23" t="s">
        <v>277</v>
      </c>
      <c r="J40" s="22" t="s">
        <v>25</v>
      </c>
      <c r="K40" s="22" t="s">
        <v>278</v>
      </c>
      <c r="L40" s="6" t="s">
        <v>27</v>
      </c>
      <c r="M40" s="7" t="str">
        <f>HYPERLINK("Перечень исключенных членов СРО-Э-047.docx", "Перечень исключенных членов СРО-Э-047")</f>
        <v>Перечень исключенных членов СРО-Э-047</v>
      </c>
      <c r="N40" s="6" t="s">
        <v>28</v>
      </c>
      <c r="O40" s="7" t="str">
        <f>HYPERLINK("www.sro-grupp-e3.ru", "Сайт организации: www.sro-grupp-e3.ru")</f>
        <v>Сайт организации: www.sro-grupp-e3.ru</v>
      </c>
    </row>
    <row r="41" spans="1:16" s="10" customFormat="1" ht="180" customHeight="1" x14ac:dyDescent="0.2">
      <c r="A41" s="20">
        <v>35</v>
      </c>
      <c r="B41" s="21" t="s">
        <v>279</v>
      </c>
      <c r="C41" s="22" t="s">
        <v>280</v>
      </c>
      <c r="D41" s="22" t="s">
        <v>281</v>
      </c>
      <c r="E41" s="22" t="s">
        <v>282</v>
      </c>
      <c r="F41" s="21" t="s">
        <v>283</v>
      </c>
      <c r="G41" s="23" t="str">
        <f>HYPERLINK("Перечень членов СРО-Э-048.docx", "Перечень членов СРО-Э-048")</f>
        <v>Перечень членов СРО-Э-048</v>
      </c>
      <c r="H41" s="23" t="s">
        <v>284</v>
      </c>
      <c r="I41" s="23" t="s">
        <v>285</v>
      </c>
      <c r="J41" s="22" t="s">
        <v>25</v>
      </c>
      <c r="K41" s="22" t="s">
        <v>286</v>
      </c>
      <c r="L41" s="6" t="s">
        <v>27</v>
      </c>
      <c r="M41" s="7" t="str">
        <f>HYPERLINK("Перечень исключенных членов СРО-Э-048.docx", "Перечень исключенных членов СРО-Э-048")</f>
        <v>Перечень исключенных членов СРО-Э-048</v>
      </c>
      <c r="N41" s="6" t="s">
        <v>28</v>
      </c>
      <c r="O41" s="11" t="str">
        <f>HYPERLINK("www.meoopzt.ru", "Сайт организации: www.meoopzt.ru")</f>
        <v>Сайт организации: www.meoopzt.ru</v>
      </c>
    </row>
    <row r="42" spans="1:16" s="10" customFormat="1" ht="180" customHeight="1" x14ac:dyDescent="0.2">
      <c r="A42" s="20">
        <v>36</v>
      </c>
      <c r="B42" s="21" t="s">
        <v>287</v>
      </c>
      <c r="C42" s="22" t="s">
        <v>288</v>
      </c>
      <c r="D42" s="22" t="s">
        <v>289</v>
      </c>
      <c r="E42" s="22" t="s">
        <v>290</v>
      </c>
      <c r="F42" s="21" t="s">
        <v>291</v>
      </c>
      <c r="G42" s="23" t="str">
        <f>HYPERLINK("Перечень членов СРО-Э-050.docx", "Перечень членов СРО-Э-050")</f>
        <v>Перечень членов СРО-Э-050</v>
      </c>
      <c r="H42" s="23" t="s">
        <v>292</v>
      </c>
      <c r="I42" s="23" t="s">
        <v>293</v>
      </c>
      <c r="J42" s="22" t="s">
        <v>25</v>
      </c>
      <c r="K42" s="22" t="s">
        <v>294</v>
      </c>
      <c r="L42" s="6" t="s">
        <v>27</v>
      </c>
      <c r="M42" s="7" t="str">
        <f>HYPERLINK("Перечень исключенных членов СРО-Э-050.docx", "Перечень исключенных членов СРО-Э-050")</f>
        <v>Перечень исключенных членов СРО-Э-050</v>
      </c>
      <c r="N42" s="6" t="s">
        <v>28</v>
      </c>
      <c r="O42" s="7" t="str">
        <f>HYPERLINK("www.enersib.ru", "Сайт организации: www.enersib.ru")</f>
        <v>Сайт организации: www.enersib.ru</v>
      </c>
    </row>
    <row r="43" spans="1:16" s="10" customFormat="1" ht="180" customHeight="1" x14ac:dyDescent="0.2">
      <c r="A43" s="20">
        <v>37</v>
      </c>
      <c r="B43" s="21" t="s">
        <v>287</v>
      </c>
      <c r="C43" s="22" t="s">
        <v>295</v>
      </c>
      <c r="D43" s="22" t="s">
        <v>296</v>
      </c>
      <c r="E43" s="22" t="s">
        <v>297</v>
      </c>
      <c r="F43" s="21" t="s">
        <v>298</v>
      </c>
      <c r="G43" s="23" t="str">
        <f>HYPERLINK("Перечень членов СРО-Э-051.docx", "Перечень членов СРО-Э-051")</f>
        <v>Перечень членов СРО-Э-051</v>
      </c>
      <c r="H43" s="23" t="s">
        <v>299</v>
      </c>
      <c r="I43" s="23" t="s">
        <v>300</v>
      </c>
      <c r="J43" s="22" t="s">
        <v>25</v>
      </c>
      <c r="K43" s="22" t="s">
        <v>301</v>
      </c>
      <c r="L43" s="6" t="s">
        <v>27</v>
      </c>
      <c r="M43" s="7" t="str">
        <f>HYPERLINK("Перечень исключенных членов СРО-Э-051.docx", "Перечень исключенных членов СРО-Э-051")</f>
        <v>Перечень исключенных членов СРО-Э-051</v>
      </c>
      <c r="N43" s="6" t="s">
        <v>28</v>
      </c>
      <c r="O43" s="7" t="str">
        <f>HYPERLINK("www.ea-sro.ru", "Сайт организации: www.ea-sro.ru")</f>
        <v>Сайт организации: www.ea-sro.ru</v>
      </c>
    </row>
    <row r="44" spans="1:16" s="10" customFormat="1" ht="180" customHeight="1" x14ac:dyDescent="0.2">
      <c r="A44" s="20">
        <v>38</v>
      </c>
      <c r="B44" s="21" t="s">
        <v>287</v>
      </c>
      <c r="C44" s="22" t="s">
        <v>302</v>
      </c>
      <c r="D44" s="28" t="s">
        <v>303</v>
      </c>
      <c r="E44" s="22" t="s">
        <v>304</v>
      </c>
      <c r="F44" s="21" t="s">
        <v>305</v>
      </c>
      <c r="G44" s="23" t="str">
        <f>HYPERLINK("Перечень членов СРО-Э-052.docx", "Перечень членов СРО-Э-052")</f>
        <v>Перечень членов СРО-Э-052</v>
      </c>
      <c r="H44" s="23" t="s">
        <v>306</v>
      </c>
      <c r="I44" s="23" t="s">
        <v>307</v>
      </c>
      <c r="J44" s="22" t="s">
        <v>25</v>
      </c>
      <c r="K44" s="22" t="s">
        <v>308</v>
      </c>
      <c r="L44" s="6" t="s">
        <v>27</v>
      </c>
      <c r="M44" s="7" t="str">
        <f>HYPERLINK("Перечень исключенных членов СРО-Э-052.docx", "Перечень исключенных членов СРО-Э-052")</f>
        <v>Перечень исключенных членов СРО-Э-052</v>
      </c>
      <c r="N44" s="6" t="s">
        <v>28</v>
      </c>
      <c r="O44" s="7" t="str">
        <f>HYPERLINK("www.sro-en.ru", "Сайт организации: www.sro-en.ru")</f>
        <v>Сайт организации: www.sro-en.ru</v>
      </c>
    </row>
    <row r="45" spans="1:16" s="10" customFormat="1" ht="180" customHeight="1" x14ac:dyDescent="0.2">
      <c r="A45" s="20">
        <v>39</v>
      </c>
      <c r="B45" s="21" t="s">
        <v>309</v>
      </c>
      <c r="C45" s="22" t="s">
        <v>310</v>
      </c>
      <c r="D45" s="22" t="s">
        <v>311</v>
      </c>
      <c r="E45" s="22" t="s">
        <v>312</v>
      </c>
      <c r="F45" s="21" t="s">
        <v>313</v>
      </c>
      <c r="G45" s="23" t="str">
        <f>HYPERLINK("Перечень членов СРО-Э-054.docx", "Перечень членов СРО-Э-054")</f>
        <v>Перечень членов СРО-Э-054</v>
      </c>
      <c r="H45" s="23" t="s">
        <v>314</v>
      </c>
      <c r="I45" s="23" t="s">
        <v>315</v>
      </c>
      <c r="J45" s="22" t="s">
        <v>25</v>
      </c>
      <c r="K45" s="22" t="s">
        <v>316</v>
      </c>
      <c r="L45" s="6" t="s">
        <v>27</v>
      </c>
      <c r="M45" s="7" t="str">
        <f>HYPERLINK("Перечень исключенных членов СРО-Э-054.docx", "Перечень исключенных членов СРО-Э-054")</f>
        <v>Перечень исключенных членов СРО-Э-054</v>
      </c>
      <c r="N45" s="6" t="s">
        <v>28</v>
      </c>
      <c r="O45" s="7" t="str">
        <f>HYPERLINK("www.mre-sro.ru", "Сайт организации: www.mre-sro.ru")</f>
        <v>Сайт организации: www.mre-sro.ru</v>
      </c>
    </row>
    <row r="46" spans="1:16" s="10" customFormat="1" ht="180" customHeight="1" x14ac:dyDescent="0.2">
      <c r="A46" s="20">
        <v>40</v>
      </c>
      <c r="B46" s="21" t="s">
        <v>309</v>
      </c>
      <c r="C46" s="22" t="s">
        <v>317</v>
      </c>
      <c r="D46" s="22" t="s">
        <v>318</v>
      </c>
      <c r="E46" s="22" t="s">
        <v>319</v>
      </c>
      <c r="F46" s="21" t="s">
        <v>320</v>
      </c>
      <c r="G46" s="23" t="str">
        <f>HYPERLINK("Перечень членов СРО-Э-055.docx", "Перечень членов СРО-Э-055")</f>
        <v>Перечень членов СРО-Э-055</v>
      </c>
      <c r="H46" s="23" t="s">
        <v>321</v>
      </c>
      <c r="I46" s="23" t="s">
        <v>322</v>
      </c>
      <c r="J46" s="22" t="s">
        <v>25</v>
      </c>
      <c r="K46" s="22" t="s">
        <v>323</v>
      </c>
      <c r="L46" s="6" t="s">
        <v>27</v>
      </c>
      <c r="M46" s="7" t="str">
        <f>HYPERLINK("Перечень исключенных членов СРО-Э-055.docx", "Перечень исключенных членов СРО-Э-055")</f>
        <v>Перечень исключенных членов СРО-Э-055</v>
      </c>
      <c r="N46" s="6" t="s">
        <v>28</v>
      </c>
      <c r="O46" s="7" t="str">
        <f>HYPERLINK("www.dor-energo.ru", "Сайт организации: www.dor-energo.ru")</f>
        <v>Сайт организации: www.dor-energo.ru</v>
      </c>
    </row>
    <row r="47" spans="1:16" s="10" customFormat="1" ht="180" customHeight="1" x14ac:dyDescent="0.2">
      <c r="A47" s="20">
        <v>41</v>
      </c>
      <c r="B47" s="21" t="s">
        <v>324</v>
      </c>
      <c r="C47" s="22" t="s">
        <v>325</v>
      </c>
      <c r="D47" s="22" t="s">
        <v>326</v>
      </c>
      <c r="E47" s="22" t="s">
        <v>327</v>
      </c>
      <c r="F47" s="21" t="s">
        <v>328</v>
      </c>
      <c r="G47" s="23" t="str">
        <f>HYPERLINK("Перечень членов СРО-Э-057.docx", "Перечень членов СРО-Э-057")</f>
        <v>Перечень членов СРО-Э-057</v>
      </c>
      <c r="H47" s="23" t="s">
        <v>329</v>
      </c>
      <c r="I47" s="23" t="s">
        <v>330</v>
      </c>
      <c r="J47" s="22" t="s">
        <v>25</v>
      </c>
      <c r="K47" s="22" t="s">
        <v>331</v>
      </c>
      <c r="L47" s="6" t="s">
        <v>27</v>
      </c>
      <c r="M47" s="7" t="str">
        <f>HYPERLINK("Перечень исключенных членов СРО-Э-057.docx", "Перечень исключенных членов СРО-Э-057")</f>
        <v>Перечень исключенных членов СРО-Э-057</v>
      </c>
      <c r="N47" s="6" t="s">
        <v>28</v>
      </c>
      <c r="O47" s="7" t="str">
        <f>HYPERLINK("www.effect-energo.ru", "Сайт организации: www.effect-energo.ru")</f>
        <v>Сайт организации: www.effect-energo.ru</v>
      </c>
    </row>
    <row r="48" spans="1:16" s="10" customFormat="1" ht="180" customHeight="1" x14ac:dyDescent="0.2">
      <c r="A48" s="20">
        <v>42</v>
      </c>
      <c r="B48" s="21" t="s">
        <v>332</v>
      </c>
      <c r="C48" s="22" t="s">
        <v>333</v>
      </c>
      <c r="D48" s="22" t="s">
        <v>334</v>
      </c>
      <c r="E48" s="22" t="s">
        <v>335</v>
      </c>
      <c r="F48" s="21" t="s">
        <v>336</v>
      </c>
      <c r="G48" s="23" t="str">
        <f>HYPERLINK("Перечень членов СРО-Э-058.docx", "Перечень членов СРО-Э-058")</f>
        <v>Перечень членов СРО-Э-058</v>
      </c>
      <c r="H48" s="23" t="s">
        <v>337</v>
      </c>
      <c r="I48" s="23" t="s">
        <v>338</v>
      </c>
      <c r="J48" s="22" t="s">
        <v>25</v>
      </c>
      <c r="K48" s="22" t="s">
        <v>339</v>
      </c>
      <c r="L48" s="6" t="s">
        <v>27</v>
      </c>
      <c r="M48" s="7" t="str">
        <f>HYPERLINK("Перечень исключенных членов СРО-Э-058.docx", "Перечень исключенных членов СРО-Э-058")</f>
        <v>Перечень исключенных членов СРО-Э-058</v>
      </c>
      <c r="N48" s="6" t="s">
        <v>28</v>
      </c>
      <c r="O48" s="7" t="str">
        <f>HYPERLINK("www.sps-energоaudit.ru", "Сайт организации: www.sps-energоaudit.ru")</f>
        <v>Сайт организации: www.sps-energоaudit.ru</v>
      </c>
    </row>
    <row r="49" spans="1:27" s="10" customFormat="1" ht="180" customHeight="1" x14ac:dyDescent="0.2">
      <c r="A49" s="20">
        <v>43</v>
      </c>
      <c r="B49" s="21" t="s">
        <v>332</v>
      </c>
      <c r="C49" s="22" t="s">
        <v>340</v>
      </c>
      <c r="D49" s="22" t="s">
        <v>341</v>
      </c>
      <c r="E49" s="22" t="s">
        <v>342</v>
      </c>
      <c r="F49" s="21" t="s">
        <v>343</v>
      </c>
      <c r="G49" s="23" t="str">
        <f>HYPERLINK("Перечень членов СРО-Э-059.docx", "Перечень членов СРО-Э-059")</f>
        <v>Перечень членов СРО-Э-059</v>
      </c>
      <c r="H49" s="23" t="s">
        <v>344</v>
      </c>
      <c r="I49" s="23" t="s">
        <v>345</v>
      </c>
      <c r="J49" s="22" t="s">
        <v>25</v>
      </c>
      <c r="K49" s="22" t="s">
        <v>346</v>
      </c>
      <c r="L49" s="6" t="s">
        <v>27</v>
      </c>
      <c r="M49" s="7" t="str">
        <f>HYPERLINK("Перечень исключенных членов СРО-Э-059.docx", "Перечень исключенных членов СРО-Э-059")</f>
        <v>Перечень исключенных членов СРО-Э-059</v>
      </c>
      <c r="N49" s="6" t="s">
        <v>28</v>
      </c>
      <c r="O49" s="7" t="str">
        <f>HYPERLINK("нп-мэа.рф", "Сайт организации: нп-мэа.рф")</f>
        <v>Сайт организации: нп-мэа.рф</v>
      </c>
    </row>
    <row r="50" spans="1:27" s="16" customFormat="1" ht="180" customHeight="1" x14ac:dyDescent="0.2">
      <c r="A50" s="20">
        <v>44</v>
      </c>
      <c r="B50" s="21" t="s">
        <v>347</v>
      </c>
      <c r="C50" s="22" t="s">
        <v>348</v>
      </c>
      <c r="D50" s="22" t="s">
        <v>349</v>
      </c>
      <c r="E50" s="22" t="s">
        <v>350</v>
      </c>
      <c r="F50" s="21" t="s">
        <v>351</v>
      </c>
      <c r="G50" s="23" t="str">
        <f>HYPERLINK("Перечень членов СРО-Э-063.docx", "Перечень членов СРО-Э-063")</f>
        <v>Перечень членов СРО-Э-063</v>
      </c>
      <c r="H50" s="23" t="s">
        <v>352</v>
      </c>
      <c r="I50" s="23" t="s">
        <v>353</v>
      </c>
      <c r="J50" s="22" t="s">
        <v>25</v>
      </c>
      <c r="K50" s="22" t="s">
        <v>354</v>
      </c>
      <c r="L50" s="22" t="s">
        <v>27</v>
      </c>
      <c r="M50" s="23" t="str">
        <f>HYPERLINK("Перечень исключенных членов СРО-Э-063.docx", "Перечень исключенных членов СРО-Э-063")</f>
        <v>Перечень исключенных членов СРО-Э-063</v>
      </c>
      <c r="N50" s="22" t="s">
        <v>28</v>
      </c>
      <c r="O50" s="23" t="str">
        <f>HYPERLINK("www.sroenergii.ru", "Сайт организации: www.sroenergii.ru")</f>
        <v>Сайт организации: www.sroenergii.ru</v>
      </c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</row>
    <row r="51" spans="1:27" s="17" customFormat="1" ht="180" customHeight="1" x14ac:dyDescent="0.2">
      <c r="A51" s="20">
        <v>45</v>
      </c>
      <c r="B51" s="21" t="s">
        <v>355</v>
      </c>
      <c r="C51" s="22" t="s">
        <v>356</v>
      </c>
      <c r="D51" s="22" t="s">
        <v>357</v>
      </c>
      <c r="E51" s="22" t="s">
        <v>358</v>
      </c>
      <c r="F51" s="21" t="s">
        <v>359</v>
      </c>
      <c r="G51" s="23" t="str">
        <f>HYPERLINK("Перечень членов СРО-Э-064.docx", "Перечень членов СРО-Э-064")</f>
        <v>Перечень членов СРО-Э-064</v>
      </c>
      <c r="H51" s="23" t="s">
        <v>360</v>
      </c>
      <c r="I51" s="23" t="s">
        <v>361</v>
      </c>
      <c r="J51" s="22" t="s">
        <v>25</v>
      </c>
      <c r="K51" s="22" t="s">
        <v>362</v>
      </c>
      <c r="L51" s="22" t="s">
        <v>27</v>
      </c>
      <c r="M51" s="23" t="str">
        <f>HYPERLINK("Перечень исключенных членов СРО-Э-064.docx", "Перечень исключенных членов СРО-Э-064")</f>
        <v>Перечень исключенных членов СРО-Э-064</v>
      </c>
      <c r="N51" s="22" t="s">
        <v>28</v>
      </c>
      <c r="O51" s="23" t="str">
        <f>HYPERLINK("www.sroenergoaudit.ru", "Сайт организации: www.sroenergoaudit.ru")</f>
        <v>Сайт организации: www.sroenergoaudit.ru</v>
      </c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</row>
    <row r="52" spans="1:27" s="17" customFormat="1" ht="180" customHeight="1" x14ac:dyDescent="0.2">
      <c r="A52" s="20">
        <v>46</v>
      </c>
      <c r="B52" s="21" t="s">
        <v>355</v>
      </c>
      <c r="C52" s="22" t="s">
        <v>363</v>
      </c>
      <c r="D52" s="22" t="s">
        <v>364</v>
      </c>
      <c r="E52" s="22" t="s">
        <v>365</v>
      </c>
      <c r="F52" s="21" t="s">
        <v>366</v>
      </c>
      <c r="G52" s="23" t="str">
        <f>HYPERLINK("Перечень членов СРО-Э-065.docx", "Перечень членов СРО-Э-065")</f>
        <v>Перечень членов СРО-Э-065</v>
      </c>
      <c r="H52" s="23" t="s">
        <v>367</v>
      </c>
      <c r="I52" s="23" t="s">
        <v>368</v>
      </c>
      <c r="J52" s="22" t="s">
        <v>25</v>
      </c>
      <c r="K52" s="22" t="s">
        <v>369</v>
      </c>
      <c r="L52" s="22" t="s">
        <v>27</v>
      </c>
      <c r="M52" s="23" t="str">
        <f>HYPERLINK("Перечень исключенных членов СРО-Э-065.docx", "Перечень исключенных членов СРО-Э-065")</f>
        <v>Перечень исключенных членов СРО-Э-065</v>
      </c>
      <c r="N52" s="22" t="s">
        <v>28</v>
      </c>
      <c r="O52" s="23" t="str">
        <f>HYPERLINK("www.stolica-energo.ru", "Сайт организации: www.stolica-energo.ru")</f>
        <v>Сайт организации: www.stolica-energo.ru</v>
      </c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</row>
    <row r="53" spans="1:27" s="17" customFormat="1" ht="180" customHeight="1" x14ac:dyDescent="0.2">
      <c r="A53" s="20">
        <v>47</v>
      </c>
      <c r="B53" s="21" t="s">
        <v>355</v>
      </c>
      <c r="C53" s="22" t="s">
        <v>370</v>
      </c>
      <c r="D53" s="22" t="s">
        <v>371</v>
      </c>
      <c r="E53" s="22" t="s">
        <v>372</v>
      </c>
      <c r="F53" s="21" t="s">
        <v>373</v>
      </c>
      <c r="G53" s="23" t="str">
        <f>HYPERLINK("Перечень членов СРО-Э-067.docx", "Перечень членов СРО-Э-067")</f>
        <v>Перечень членов СРО-Э-067</v>
      </c>
      <c r="H53" s="23" t="s">
        <v>374</v>
      </c>
      <c r="I53" s="23" t="s">
        <v>375</v>
      </c>
      <c r="J53" s="22" t="s">
        <v>25</v>
      </c>
      <c r="K53" s="22" t="s">
        <v>376</v>
      </c>
      <c r="L53" s="22" t="s">
        <v>27</v>
      </c>
      <c r="M53" s="23" t="str">
        <f>HYPERLINK("Перечень исключенных членов СРО-Э-067.docx", "Перечень исключенных членов СРО-Э-067")</f>
        <v>Перечень исключенных членов СРО-Э-067</v>
      </c>
      <c r="N53" s="22" t="s">
        <v>28</v>
      </c>
      <c r="O53" s="23" t="str">
        <f>HYPERLINK("www.energycc.ru", "Сайт организации: www.energycc.ru")</f>
        <v>Сайт организации: www.energycc.ru</v>
      </c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</row>
    <row r="54" spans="1:27" s="17" customFormat="1" ht="180" customHeight="1" x14ac:dyDescent="0.2">
      <c r="A54" s="20">
        <v>48</v>
      </c>
      <c r="B54" s="21" t="s">
        <v>377</v>
      </c>
      <c r="C54" s="22" t="s">
        <v>378</v>
      </c>
      <c r="D54" s="22" t="s">
        <v>379</v>
      </c>
      <c r="E54" s="22" t="s">
        <v>380</v>
      </c>
      <c r="F54" s="21" t="s">
        <v>381</v>
      </c>
      <c r="G54" s="23" t="str">
        <f>HYPERLINK("Перечень членов СРО-Э-068.docx", "Перечень членов СРО-Э-068")</f>
        <v>Перечень членов СРО-Э-068</v>
      </c>
      <c r="H54" s="23" t="s">
        <v>382</v>
      </c>
      <c r="I54" s="23" t="s">
        <v>383</v>
      </c>
      <c r="J54" s="22" t="s">
        <v>25</v>
      </c>
      <c r="K54" s="22" t="s">
        <v>384</v>
      </c>
      <c r="L54" s="22" t="s">
        <v>27</v>
      </c>
      <c r="M54" s="23" t="str">
        <f>HYPERLINK("Перечень исключенных членов СРО-Э-068.docx", "Перечень исключенных членов СРО-Э-068")</f>
        <v>Перечень исключенных членов СРО-Э-068</v>
      </c>
      <c r="N54" s="22" t="s">
        <v>28</v>
      </c>
      <c r="O54" s="23" t="str">
        <f>HYPERLINK("www.energoaudit24.ru", "Сайт организации: www.energoaudit24.ru")</f>
        <v>Сайт организации: www.energoaudit24.ru</v>
      </c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</row>
    <row r="55" spans="1:27" s="17" customFormat="1" ht="180" customHeight="1" x14ac:dyDescent="0.2">
      <c r="A55" s="20">
        <v>49</v>
      </c>
      <c r="B55" s="21" t="s">
        <v>377</v>
      </c>
      <c r="C55" s="22" t="s">
        <v>385</v>
      </c>
      <c r="D55" s="22" t="s">
        <v>386</v>
      </c>
      <c r="E55" s="22" t="s">
        <v>387</v>
      </c>
      <c r="F55" s="21" t="s">
        <v>388</v>
      </c>
      <c r="G55" s="23" t="str">
        <f>HYPERLINK("Перечень членов СРО-Э-069.docx", "Перечень членов СРО-Э-069")</f>
        <v>Перечень членов СРО-Э-069</v>
      </c>
      <c r="H55" s="23" t="s">
        <v>389</v>
      </c>
      <c r="I55" s="23" t="s">
        <v>390</v>
      </c>
      <c r="J55" s="22" t="s">
        <v>73</v>
      </c>
      <c r="K55" s="22" t="s">
        <v>391</v>
      </c>
      <c r="L55" s="22" t="s">
        <v>27</v>
      </c>
      <c r="M55" s="23" t="str">
        <f>HYPERLINK("Перечень исключенных членов СРО-Э-069.docx", "Перечень исключенных членов СРО-Э-069")</f>
        <v>Перечень исключенных членов СРО-Э-069</v>
      </c>
      <c r="N55" s="22" t="s">
        <v>28</v>
      </c>
      <c r="O55" s="23" t="str">
        <f>HYPERLINK("sro069.ru", "Сайт организации: sro069.ru")</f>
        <v>Сайт организации: sro069.ru</v>
      </c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</row>
    <row r="56" spans="1:27" s="16" customFormat="1" ht="180" customHeight="1" x14ac:dyDescent="0.2">
      <c r="A56" s="20">
        <v>50</v>
      </c>
      <c r="B56" s="21" t="s">
        <v>377</v>
      </c>
      <c r="C56" s="22" t="s">
        <v>392</v>
      </c>
      <c r="D56" s="22" t="s">
        <v>393</v>
      </c>
      <c r="E56" s="22" t="s">
        <v>394</v>
      </c>
      <c r="F56" s="21" t="s">
        <v>395</v>
      </c>
      <c r="G56" s="23" t="str">
        <f>HYPERLINK("Перечень членов СРО-Э-070.docx", "Перечень членов СРО-Э-070")</f>
        <v>Перечень членов СРО-Э-070</v>
      </c>
      <c r="H56" s="23" t="s">
        <v>396</v>
      </c>
      <c r="I56" s="23" t="s">
        <v>397</v>
      </c>
      <c r="J56" s="22" t="s">
        <v>25</v>
      </c>
      <c r="K56" s="22" t="s">
        <v>398</v>
      </c>
      <c r="L56" s="22" t="s">
        <v>27</v>
      </c>
      <c r="M56" s="23" t="str">
        <f>HYPERLINK("Перечень исключенных членов СРО-Э-070.docx", "Перечень исключенных членов СРО-Э-070")</f>
        <v>Перечень исключенных членов СРО-Э-070</v>
      </c>
      <c r="N56" s="22" t="s">
        <v>28</v>
      </c>
      <c r="O56" s="23" t="str">
        <f>HYPERLINK("www.enien.ru", "Сайт организации: www.enien.ru")</f>
        <v>Сайт организации: www.enien.ru</v>
      </c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</row>
    <row r="57" spans="1:27" s="17" customFormat="1" ht="180" customHeight="1" x14ac:dyDescent="0.2">
      <c r="A57" s="20">
        <v>51</v>
      </c>
      <c r="B57" s="21" t="s">
        <v>377</v>
      </c>
      <c r="C57" s="22" t="s">
        <v>399</v>
      </c>
      <c r="D57" s="22" t="s">
        <v>400</v>
      </c>
      <c r="E57" s="22" t="s">
        <v>401</v>
      </c>
      <c r="F57" s="21" t="s">
        <v>402</v>
      </c>
      <c r="G57" s="23" t="str">
        <f>HYPERLINK("Перечень членов СРО-Э-071.docx", "Перечень членов СРО-Э-071")</f>
        <v>Перечень членов СРО-Э-071</v>
      </c>
      <c r="H57" s="23" t="s">
        <v>403</v>
      </c>
      <c r="I57" s="23" t="s">
        <v>404</v>
      </c>
      <c r="J57" s="22" t="s">
        <v>25</v>
      </c>
      <c r="K57" s="22" t="s">
        <v>405</v>
      </c>
      <c r="L57" s="22" t="s">
        <v>27</v>
      </c>
      <c r="M57" s="23"/>
      <c r="N57" s="22" t="s">
        <v>28</v>
      </c>
      <c r="O57" s="23" t="str">
        <f>HYPERLINK("www.npsee.ru", "Сайт организации: www.npsee.ru")</f>
        <v>Сайт организации: www.npsee.ru</v>
      </c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</row>
    <row r="58" spans="1:27" s="17" customFormat="1" ht="180" customHeight="1" x14ac:dyDescent="0.2">
      <c r="A58" s="20">
        <v>52</v>
      </c>
      <c r="B58" s="21" t="s">
        <v>377</v>
      </c>
      <c r="C58" s="22" t="s">
        <v>406</v>
      </c>
      <c r="D58" s="22" t="s">
        <v>407</v>
      </c>
      <c r="E58" s="22" t="s">
        <v>408</v>
      </c>
      <c r="F58" s="21" t="s">
        <v>409</v>
      </c>
      <c r="G58" s="23" t="str">
        <f>HYPERLINK("Перечень членов СРО-Э-072.docx", "Перечень членов СРО-Э-072")</f>
        <v>Перечень членов СРО-Э-072</v>
      </c>
      <c r="H58" s="23" t="s">
        <v>410</v>
      </c>
      <c r="I58" s="23" t="s">
        <v>397</v>
      </c>
      <c r="J58" s="22" t="s">
        <v>25</v>
      </c>
      <c r="K58" s="22" t="s">
        <v>411</v>
      </c>
      <c r="L58" s="22" t="s">
        <v>27</v>
      </c>
      <c r="M58" s="23"/>
      <c r="N58" s="22" t="s">
        <v>28</v>
      </c>
      <c r="O58" s="23" t="str">
        <f>HYPERLINK("http://nprusenergo.ru", "Сайт организации: http://nprusenergo.ru")</f>
        <v>Сайт организации: http://nprusenergo.ru</v>
      </c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</row>
    <row r="59" spans="1:27" s="17" customFormat="1" ht="180" customHeight="1" x14ac:dyDescent="0.2">
      <c r="A59" s="20">
        <v>53</v>
      </c>
      <c r="B59" s="21" t="s">
        <v>413</v>
      </c>
      <c r="C59" s="22" t="s">
        <v>414</v>
      </c>
      <c r="D59" s="22" t="s">
        <v>415</v>
      </c>
      <c r="E59" s="22" t="s">
        <v>416</v>
      </c>
      <c r="F59" s="21" t="s">
        <v>417</v>
      </c>
      <c r="G59" s="23" t="str">
        <f>HYPERLINK("Перечень членов СРО-Э-076.docx", "Перечень членов СРО-Э-076")</f>
        <v>Перечень членов СРО-Э-076</v>
      </c>
      <c r="H59" s="23" t="s">
        <v>418</v>
      </c>
      <c r="I59" s="29" t="s">
        <v>419</v>
      </c>
      <c r="J59" s="22" t="s">
        <v>25</v>
      </c>
      <c r="K59" s="22" t="s">
        <v>420</v>
      </c>
      <c r="L59" s="22" t="s">
        <v>27</v>
      </c>
      <c r="M59" s="23" t="str">
        <f>HYPERLINK("Перечень исключенных членов СРО-Э-076.docx", "Перечень исключенных членов СРО-Э-076")</f>
        <v>Перечень исключенных членов СРО-Э-076</v>
      </c>
      <c r="N59" s="22" t="s">
        <v>28</v>
      </c>
      <c r="O59" s="23" t="str">
        <f>HYPERLINK("сроэнерго.рф", "Сайт организации: сроэнерго.рф")</f>
        <v>Сайт организации: сроэнерго.рф</v>
      </c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</row>
    <row r="60" spans="1:27" s="17" customFormat="1" ht="180" customHeight="1" x14ac:dyDescent="0.2">
      <c r="A60" s="20">
        <v>54</v>
      </c>
      <c r="B60" s="21" t="s">
        <v>413</v>
      </c>
      <c r="C60" s="22" t="s">
        <v>421</v>
      </c>
      <c r="D60" s="22" t="s">
        <v>422</v>
      </c>
      <c r="E60" s="22" t="s">
        <v>423</v>
      </c>
      <c r="F60" s="21" t="s">
        <v>424</v>
      </c>
      <c r="G60" s="23" t="str">
        <f>HYPERLINK("Перечень членов СРО-Э-078.docx", "Перечень членов СРО-Э-078")</f>
        <v>Перечень членов СРО-Э-078</v>
      </c>
      <c r="H60" s="23" t="s">
        <v>425</v>
      </c>
      <c r="I60" s="23" t="s">
        <v>426</v>
      </c>
      <c r="J60" s="22" t="s">
        <v>25</v>
      </c>
      <c r="K60" s="22" t="s">
        <v>427</v>
      </c>
      <c r="L60" s="22" t="s">
        <v>27</v>
      </c>
      <c r="M60" s="23" t="str">
        <f>HYPERLINK("Перечень исключенных членов СРО-Э-078.docx", "Перечень исключенных членов СРО-Э-078")</f>
        <v>Перечень исключенных членов СРО-Э-078</v>
      </c>
      <c r="N60" s="22" t="s">
        <v>28</v>
      </c>
      <c r="O60" s="23" t="str">
        <f>HYPERLINK("www.sro-enaudit.ru", "Сайт организации: www.sro-enaudit.ru")</f>
        <v>Сайт организации: www.sro-enaudit.ru</v>
      </c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</row>
    <row r="61" spans="1:27" s="17" customFormat="1" ht="180" customHeight="1" x14ac:dyDescent="0.2">
      <c r="A61" s="20">
        <v>55</v>
      </c>
      <c r="B61" s="21" t="s">
        <v>428</v>
      </c>
      <c r="C61" s="22" t="s">
        <v>429</v>
      </c>
      <c r="D61" s="22" t="s">
        <v>430</v>
      </c>
      <c r="E61" s="22" t="s">
        <v>431</v>
      </c>
      <c r="F61" s="21" t="s">
        <v>432</v>
      </c>
      <c r="G61" s="23" t="str">
        <f>HYPERLINK("Перечень членов СРО-Э-079.docx", "Перечень членов СРО-Э-079")</f>
        <v>Перечень членов СРО-Э-079</v>
      </c>
      <c r="H61" s="23" t="s">
        <v>433</v>
      </c>
      <c r="I61" s="23" t="s">
        <v>434</v>
      </c>
      <c r="J61" s="22" t="s">
        <v>25</v>
      </c>
      <c r="K61" s="22" t="s">
        <v>435</v>
      </c>
      <c r="L61" s="22" t="s">
        <v>27</v>
      </c>
      <c r="M61" s="23" t="str">
        <f>HYPERLINK("Перечень исключенных членов СРО-Э-079.docx", "Перечень исключенных членов СРО-Э-079")</f>
        <v>Перечень исключенных членов СРО-Э-079</v>
      </c>
      <c r="N61" s="22" t="s">
        <v>28</v>
      </c>
      <c r="O61" s="23" t="str">
        <f>HYPERLINK("www.sro-cea.ru", "Сайт организации: www.sro-cea.ru")</f>
        <v>Сайт организации: www.sro-cea.ru</v>
      </c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</row>
    <row r="62" spans="1:27" s="17" customFormat="1" ht="180" customHeight="1" x14ac:dyDescent="0.2">
      <c r="A62" s="20">
        <v>56</v>
      </c>
      <c r="B62" s="21" t="s">
        <v>428</v>
      </c>
      <c r="C62" s="22" t="s">
        <v>436</v>
      </c>
      <c r="D62" s="28" t="s">
        <v>437</v>
      </c>
      <c r="E62" s="22" t="s">
        <v>438</v>
      </c>
      <c r="F62" s="21" t="s">
        <v>439</v>
      </c>
      <c r="G62" s="23" t="str">
        <f>HYPERLINK("Перечень членов СРО-Э-081.docx", "Перечень членов СРО-Э-081")</f>
        <v>Перечень членов СРО-Э-081</v>
      </c>
      <c r="H62" s="23" t="s">
        <v>440</v>
      </c>
      <c r="I62" s="23" t="s">
        <v>441</v>
      </c>
      <c r="J62" s="22" t="s">
        <v>25</v>
      </c>
      <c r="K62" s="22" t="s">
        <v>442</v>
      </c>
      <c r="L62" s="22" t="s">
        <v>27</v>
      </c>
      <c r="M62" s="23" t="str">
        <f>HYPERLINK("Перечень исключенных членов СРО-Э-081.docx", "Перечень исключенных членов СРО-Э-081")</f>
        <v>Перечень исключенных членов СРО-Э-081</v>
      </c>
      <c r="N62" s="22" t="s">
        <v>28</v>
      </c>
      <c r="O62" s="23" t="str">
        <f>HYPERLINK("www.sro-eanw.ru", "Сайт организации: www.sro-eanw.ru")</f>
        <v>Сайт организации: www.sro-eanw.ru</v>
      </c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</row>
    <row r="63" spans="1:27" s="17" customFormat="1" ht="180" customHeight="1" x14ac:dyDescent="0.2">
      <c r="A63" s="20">
        <v>57</v>
      </c>
      <c r="B63" s="21" t="s">
        <v>443</v>
      </c>
      <c r="C63" s="22" t="s">
        <v>444</v>
      </c>
      <c r="D63" s="22" t="s">
        <v>445</v>
      </c>
      <c r="E63" s="22" t="s">
        <v>446</v>
      </c>
      <c r="F63" s="21" t="s">
        <v>447</v>
      </c>
      <c r="G63" s="23" t="str">
        <f>HYPERLINK("Перечень членов СРО-Э-082.docx", "Перечень членов СРО-Э-082")</f>
        <v>Перечень членов СРО-Э-082</v>
      </c>
      <c r="H63" s="23" t="s">
        <v>448</v>
      </c>
      <c r="I63" s="23" t="s">
        <v>449</v>
      </c>
      <c r="J63" s="22" t="s">
        <v>25</v>
      </c>
      <c r="K63" s="22" t="s">
        <v>450</v>
      </c>
      <c r="L63" s="22" t="s">
        <v>27</v>
      </c>
      <c r="M63" s="23" t="str">
        <f>HYPERLINK("Перечень исключенных членов СРО-Э-082.docx", "Перечень исключенных членов СРО-Э-082")</f>
        <v>Перечень исключенных членов СРО-Э-082</v>
      </c>
      <c r="N63" s="22" t="s">
        <v>28</v>
      </c>
      <c r="O63" s="23" t="str">
        <f>HYPERLINK("www.sro29ea.ru", "Сайт организации: www.sro29ea.ru")</f>
        <v>Сайт организации: www.sro29ea.ru</v>
      </c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</row>
    <row r="64" spans="1:27" s="17" customFormat="1" ht="180" customHeight="1" x14ac:dyDescent="0.2">
      <c r="A64" s="20">
        <v>58</v>
      </c>
      <c r="B64" s="21" t="s">
        <v>451</v>
      </c>
      <c r="C64" s="22" t="s">
        <v>452</v>
      </c>
      <c r="D64" s="22" t="s">
        <v>453</v>
      </c>
      <c r="E64" s="22" t="s">
        <v>454</v>
      </c>
      <c r="F64" s="21" t="s">
        <v>455</v>
      </c>
      <c r="G64" s="23" t="str">
        <f>HYPERLINK("Перечень членов СРО-Э-086.docx", "Перечень членов СРО-Э-086")</f>
        <v>Перечень членов СРО-Э-086</v>
      </c>
      <c r="H64" s="23" t="s">
        <v>456</v>
      </c>
      <c r="I64" s="23" t="s">
        <v>457</v>
      </c>
      <c r="J64" s="22" t="s">
        <v>25</v>
      </c>
      <c r="K64" s="22" t="s">
        <v>458</v>
      </c>
      <c r="L64" s="22" t="s">
        <v>27</v>
      </c>
      <c r="M64" s="23" t="str">
        <f>HYPERLINK("Перечень исключенных членов СРО-Э-086.docx", "Перечень исключенных членов СРО-Э-086")</f>
        <v>Перечень исключенных членов СРО-Э-086</v>
      </c>
      <c r="N64" s="22" t="s">
        <v>28</v>
      </c>
      <c r="O64" s="23" t="str">
        <f>HYPERLINK("www.energo.oboronstroy-sro.ru", "Сайт организации: www.energo.oboronstroy-sro.ru")</f>
        <v>Сайт организации: www.energo.oboronstroy-sro.ru</v>
      </c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</row>
    <row r="65" spans="1:27" s="17" customFormat="1" ht="180" customHeight="1" x14ac:dyDescent="0.2">
      <c r="A65" s="20">
        <v>59</v>
      </c>
      <c r="B65" s="21" t="s">
        <v>460</v>
      </c>
      <c r="C65" s="22" t="s">
        <v>461</v>
      </c>
      <c r="D65" s="22" t="s">
        <v>674</v>
      </c>
      <c r="E65" s="22" t="s">
        <v>462</v>
      </c>
      <c r="F65" s="21" t="s">
        <v>463</v>
      </c>
      <c r="G65" s="23" t="str">
        <f>HYPERLINK("Перечень членов СРО-Э-089.docx", "Перечень членов СРО-Э-089")</f>
        <v>Перечень членов СРО-Э-089</v>
      </c>
      <c r="H65" s="23" t="s">
        <v>464</v>
      </c>
      <c r="I65" s="23" t="s">
        <v>465</v>
      </c>
      <c r="J65" s="22" t="s">
        <v>25</v>
      </c>
      <c r="K65" s="22" t="s">
        <v>412</v>
      </c>
      <c r="L65" s="22" t="s">
        <v>27</v>
      </c>
      <c r="M65" s="23" t="str">
        <f>HYPERLINK("Перечень исключенных членов СРО-Э-089.docx", "Перечень исключенных членов СРО-Э-089")</f>
        <v>Перечень исключенных членов СРО-Э-089</v>
      </c>
      <c r="N65" s="22" t="s">
        <v>28</v>
      </c>
      <c r="O65" s="23" t="str">
        <f>HYPERLINK("http://np-ves.ru/", "Сайт организации: http://np-ves.ru/")</f>
        <v>Сайт организации: http://np-ves.ru/</v>
      </c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</row>
    <row r="66" spans="1:27" s="17" customFormat="1" ht="180" customHeight="1" x14ac:dyDescent="0.2">
      <c r="A66" s="20">
        <v>60</v>
      </c>
      <c r="B66" s="21" t="s">
        <v>460</v>
      </c>
      <c r="C66" s="22" t="s">
        <v>466</v>
      </c>
      <c r="D66" s="22" t="s">
        <v>467</v>
      </c>
      <c r="E66" s="22" t="s">
        <v>468</v>
      </c>
      <c r="F66" s="21" t="s">
        <v>469</v>
      </c>
      <c r="G66" s="23" t="str">
        <f>HYPERLINK("Перечень членов СРО-Э-090.docx", "Перечень членов СРО-Э-090")</f>
        <v>Перечень членов СРО-Э-090</v>
      </c>
      <c r="H66" s="23" t="s">
        <v>470</v>
      </c>
      <c r="I66" s="23" t="s">
        <v>459</v>
      </c>
      <c r="J66" s="22" t="s">
        <v>25</v>
      </c>
      <c r="K66" s="22" t="s">
        <v>346</v>
      </c>
      <c r="L66" s="22" t="s">
        <v>27</v>
      </c>
      <c r="M66" s="23" t="str">
        <f>HYPERLINK("Перечень исключенных членов СРО-Э-090.docx", "Перечень исключенных членов СРО-Э-090")</f>
        <v>Перечень исключенных членов СРО-Э-090</v>
      </c>
      <c r="N66" s="22" t="s">
        <v>28</v>
      </c>
      <c r="O66" s="23" t="str">
        <f>HYPERLINK("http://bars39.ru/", "Сайт организации: http://bars39.ru/")</f>
        <v>Сайт организации: http://bars39.ru/</v>
      </c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</row>
    <row r="67" spans="1:27" s="17" customFormat="1" ht="180" customHeight="1" x14ac:dyDescent="0.2">
      <c r="A67" s="20">
        <v>61</v>
      </c>
      <c r="B67" s="21" t="s">
        <v>471</v>
      </c>
      <c r="C67" s="22" t="s">
        <v>472</v>
      </c>
      <c r="D67" s="22" t="s">
        <v>473</v>
      </c>
      <c r="E67" s="22" t="s">
        <v>474</v>
      </c>
      <c r="F67" s="21" t="s">
        <v>475</v>
      </c>
      <c r="G67" s="23" t="str">
        <f>HYPERLINK("Перечень членов СРО-Э-093.docx", "Перечень членов СРО-Э-093")</f>
        <v>Перечень членов СРО-Э-093</v>
      </c>
      <c r="H67" s="23" t="s">
        <v>476</v>
      </c>
      <c r="I67" s="23" t="s">
        <v>477</v>
      </c>
      <c r="J67" s="22" t="s">
        <v>25</v>
      </c>
      <c r="K67" s="22" t="s">
        <v>478</v>
      </c>
      <c r="L67" s="22" t="s">
        <v>27</v>
      </c>
      <c r="M67" s="23" t="str">
        <f>HYPERLINK("Перечень исключенных членов СРО-Э-093.docx", "Перечень исключенных членов СРО-Э-093")</f>
        <v>Перечень исключенных членов СРО-Э-093</v>
      </c>
      <c r="N67" s="22" t="s">
        <v>28</v>
      </c>
      <c r="O67" s="23" t="str">
        <f>HYPERLINK("www.dv-eas.ru", "Сайт организации: www.dv-eas.ru")</f>
        <v>Сайт организации: www.dv-eas.ru</v>
      </c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</row>
    <row r="68" spans="1:27" s="17" customFormat="1" ht="180" customHeight="1" x14ac:dyDescent="0.2">
      <c r="A68" s="20">
        <v>62</v>
      </c>
      <c r="B68" s="21" t="s">
        <v>479</v>
      </c>
      <c r="C68" s="22" t="s">
        <v>480</v>
      </c>
      <c r="D68" s="22" t="s">
        <v>481</v>
      </c>
      <c r="E68" s="22" t="s">
        <v>482</v>
      </c>
      <c r="F68" s="21" t="s">
        <v>483</v>
      </c>
      <c r="G68" s="23" t="str">
        <f>HYPERLINK("Перечень членов СРО-Э-096.docx", "Перечень членов СРО-Э-096")</f>
        <v>Перечень членов СРО-Э-096</v>
      </c>
      <c r="H68" s="23" t="s">
        <v>484</v>
      </c>
      <c r="I68" s="23" t="s">
        <v>485</v>
      </c>
      <c r="J68" s="22" t="s">
        <v>25</v>
      </c>
      <c r="K68" s="22" t="s">
        <v>486</v>
      </c>
      <c r="L68" s="22" t="s">
        <v>27</v>
      </c>
      <c r="M68" s="23" t="str">
        <f>HYPERLINK("Перечень исключенных членов СРО-Э-096.docx", "Перечень исключенных членов СРО-Э-096")</f>
        <v>Перечень исключенных членов СРО-Э-096</v>
      </c>
      <c r="N68" s="22" t="s">
        <v>28</v>
      </c>
      <c r="O68" s="23" t="str">
        <f>HYPERLINK("www.sro-ceo.ru", "Сайт организации: www.sro-ceo.ru")</f>
        <v>Сайт организации: www.sro-ceo.ru</v>
      </c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</row>
    <row r="69" spans="1:27" s="17" customFormat="1" ht="180" customHeight="1" x14ac:dyDescent="0.2">
      <c r="A69" s="20">
        <v>63</v>
      </c>
      <c r="B69" s="21" t="s">
        <v>487</v>
      </c>
      <c r="C69" s="22" t="s">
        <v>488</v>
      </c>
      <c r="D69" s="22" t="s">
        <v>489</v>
      </c>
      <c r="E69" s="22" t="s">
        <v>490</v>
      </c>
      <c r="F69" s="21" t="s">
        <v>491</v>
      </c>
      <c r="G69" s="23" t="str">
        <f>HYPERLINK("Перечень членов СРО-Э-097.docx", "Перечень членов СРО-Э-097")</f>
        <v>Перечень членов СРО-Э-097</v>
      </c>
      <c r="H69" s="23" t="s">
        <v>492</v>
      </c>
      <c r="I69" s="23" t="s">
        <v>493</v>
      </c>
      <c r="J69" s="22" t="s">
        <v>73</v>
      </c>
      <c r="K69" s="22" t="s">
        <v>494</v>
      </c>
      <c r="L69" s="22" t="s">
        <v>27</v>
      </c>
      <c r="M69" s="23" t="str">
        <f>HYPERLINK("Перечень исключенных членов СРО-Э-097.docx", "Перечень исключенных членов СРО-Э-097")</f>
        <v>Перечень исключенных членов СРО-Э-097</v>
      </c>
      <c r="N69" s="22" t="s">
        <v>28</v>
      </c>
      <c r="O69" s="23" t="str">
        <f>HYPERLINK("www.eraudit.ru", "Сайт организации: www.eraudit.ru")</f>
        <v>Сайт организации: www.eraudit.ru</v>
      </c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</row>
    <row r="70" spans="1:27" s="17" customFormat="1" ht="180" customHeight="1" x14ac:dyDescent="0.2">
      <c r="A70" s="20">
        <v>64</v>
      </c>
      <c r="B70" s="21" t="s">
        <v>495</v>
      </c>
      <c r="C70" s="22" t="s">
        <v>496</v>
      </c>
      <c r="D70" s="22" t="s">
        <v>675</v>
      </c>
      <c r="E70" s="22" t="s">
        <v>497</v>
      </c>
      <c r="F70" s="21" t="s">
        <v>498</v>
      </c>
      <c r="G70" s="23" t="str">
        <f>HYPERLINK("Перечень членов СРО-Э-098.docx", "Перечень членов СРО-Э-098")</f>
        <v>Перечень членов СРО-Э-098</v>
      </c>
      <c r="H70" s="23" t="s">
        <v>499</v>
      </c>
      <c r="I70" s="23" t="s">
        <v>500</v>
      </c>
      <c r="J70" s="22" t="s">
        <v>25</v>
      </c>
      <c r="K70" s="22" t="s">
        <v>501</v>
      </c>
      <c r="L70" s="22" t="s">
        <v>27</v>
      </c>
      <c r="M70" s="23" t="str">
        <f>HYPERLINK("Перечень исключенных членов СРО-Э-098.docx", "Перечень исключенных членов СРО-Э-098")</f>
        <v>Перечень исключенных членов СРО-Э-098</v>
      </c>
      <c r="N70" s="22" t="s">
        <v>28</v>
      </c>
      <c r="O70" s="23" t="str">
        <f>HYPERLINK("www.np-auditenergo.ru", "Сайт организации: www.np-auditenergo.ru")</f>
        <v>Сайт организации: www.np-auditenergo.ru</v>
      </c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</row>
    <row r="71" spans="1:27" s="17" customFormat="1" ht="180" customHeight="1" x14ac:dyDescent="0.2">
      <c r="A71" s="20">
        <v>65</v>
      </c>
      <c r="B71" s="21" t="s">
        <v>495</v>
      </c>
      <c r="C71" s="22" t="s">
        <v>502</v>
      </c>
      <c r="D71" s="22" t="s">
        <v>503</v>
      </c>
      <c r="E71" s="22" t="s">
        <v>504</v>
      </c>
      <c r="F71" s="21" t="s">
        <v>505</v>
      </c>
      <c r="G71" s="23" t="str">
        <f>HYPERLINK("Перечень членов СРО-Э-099.docx", "Перечень членов СРО-Э-099")</f>
        <v>Перечень членов СРО-Э-099</v>
      </c>
      <c r="H71" s="23" t="s">
        <v>506</v>
      </c>
      <c r="I71" s="23" t="s">
        <v>507</v>
      </c>
      <c r="J71" s="22" t="s">
        <v>25</v>
      </c>
      <c r="K71" s="22" t="s">
        <v>508</v>
      </c>
      <c r="L71" s="22" t="s">
        <v>27</v>
      </c>
      <c r="M71" s="23" t="str">
        <f>HYPERLINK("Перечень исключенных членов СРО-Э-099.docx", "Перечень исключенных членов СРО-Э-099")</f>
        <v>Перечень исключенных членов СРО-Э-099</v>
      </c>
      <c r="N71" s="22" t="s">
        <v>28</v>
      </c>
      <c r="O71" s="23" t="str">
        <f>HYPERLINK("www.gpe-sro.ru", "Сайт организации: www.gpe-sro.ru")</f>
        <v>Сайт организации: www.gpe-sro.ru</v>
      </c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</row>
    <row r="72" spans="1:27" s="17" customFormat="1" ht="180" customHeight="1" x14ac:dyDescent="0.2">
      <c r="A72" s="20">
        <v>66</v>
      </c>
      <c r="B72" s="21" t="s">
        <v>510</v>
      </c>
      <c r="C72" s="22" t="s">
        <v>511</v>
      </c>
      <c r="D72" s="22" t="s">
        <v>512</v>
      </c>
      <c r="E72" s="22" t="s">
        <v>513</v>
      </c>
      <c r="F72" s="21" t="s">
        <v>514</v>
      </c>
      <c r="G72" s="23" t="str">
        <f>HYPERLINK("Перечень членов СРО-Э-101.docx", "Перечень членов СРО-Э-101")</f>
        <v>Перечень членов СРО-Э-101</v>
      </c>
      <c r="H72" s="23" t="s">
        <v>515</v>
      </c>
      <c r="I72" s="23" t="s">
        <v>509</v>
      </c>
      <c r="J72" s="22" t="s">
        <v>25</v>
      </c>
      <c r="K72" s="22" t="s">
        <v>516</v>
      </c>
      <c r="L72" s="22" t="s">
        <v>27</v>
      </c>
      <c r="M72" s="23" t="str">
        <f>HYPERLINK("Перечень исключенных членов СРО-Э-101.docx", "Перечень исключенных членов СРО-Э-101")</f>
        <v>Перечень исключенных членов СРО-Э-101</v>
      </c>
      <c r="N72" s="22" t="s">
        <v>28</v>
      </c>
      <c r="O72" s="23" t="str">
        <f>HYPERLINK("http://sro61.ru/", "Сайт организации: http://sro61.ru/")</f>
        <v>Сайт организации: http://sro61.ru/</v>
      </c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</row>
    <row r="73" spans="1:27" s="17" customFormat="1" ht="180" customHeight="1" x14ac:dyDescent="0.2">
      <c r="A73" s="20">
        <v>67</v>
      </c>
      <c r="B73" s="21" t="s">
        <v>517</v>
      </c>
      <c r="C73" s="22" t="s">
        <v>518</v>
      </c>
      <c r="D73" s="22" t="s">
        <v>519</v>
      </c>
      <c r="E73" s="22" t="s">
        <v>520</v>
      </c>
      <c r="F73" s="21" t="s">
        <v>521</v>
      </c>
      <c r="G73" s="23" t="str">
        <f>HYPERLINK("Перечень членов СРО-Э-103.docx", "Перечень членов СРО-Э-103")</f>
        <v>Перечень членов СРО-Э-103</v>
      </c>
      <c r="H73" s="23" t="s">
        <v>522</v>
      </c>
      <c r="I73" s="23" t="s">
        <v>523</v>
      </c>
      <c r="J73" s="22" t="s">
        <v>25</v>
      </c>
      <c r="K73" s="22" t="s">
        <v>524</v>
      </c>
      <c r="L73" s="22" t="s">
        <v>27</v>
      </c>
      <c r="M73" s="23" t="str">
        <f>HYPERLINK("Перечень исключенных членов СРО-Э-103.docx", "Перечень исключенных членов СРО-Э-103")</f>
        <v>Перечень исключенных членов СРО-Э-103</v>
      </c>
      <c r="N73" s="22" t="s">
        <v>28</v>
      </c>
      <c r="O73" s="23" t="str">
        <f>HYPERLINK("www.sroenergo.spb.ru", "Сайт организации: www.sroenergo.spb.ru")</f>
        <v>Сайт организации: www.sroenergo.spb.ru</v>
      </c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</row>
    <row r="74" spans="1:27" s="17" customFormat="1" ht="180" customHeight="1" x14ac:dyDescent="0.2">
      <c r="A74" s="20">
        <v>68</v>
      </c>
      <c r="B74" s="21" t="s">
        <v>525</v>
      </c>
      <c r="C74" s="22" t="s">
        <v>526</v>
      </c>
      <c r="D74" s="22" t="s">
        <v>527</v>
      </c>
      <c r="E74" s="22" t="s">
        <v>528</v>
      </c>
      <c r="F74" s="21" t="s">
        <v>529</v>
      </c>
      <c r="G74" s="23" t="str">
        <f>HYPERLINK("Перечень членов СРО-Э-104.docx", "Перечень членов СРО-Э-104")</f>
        <v>Перечень членов СРО-Э-104</v>
      </c>
      <c r="H74" s="23" t="s">
        <v>530</v>
      </c>
      <c r="I74" s="23" t="s">
        <v>531</v>
      </c>
      <c r="J74" s="22" t="s">
        <v>25</v>
      </c>
      <c r="K74" s="22" t="s">
        <v>532</v>
      </c>
      <c r="L74" s="22" t="s">
        <v>27</v>
      </c>
      <c r="M74" s="23" t="str">
        <f>HYPERLINK("Перечень исключенных членов СРО-Э-104.docx", "Перечень исключенных членов СРО-Э-104")</f>
        <v>Перечень исключенных членов СРО-Э-104</v>
      </c>
      <c r="N74" s="22" t="s">
        <v>28</v>
      </c>
      <c r="O74" s="23" t="str">
        <f>HYPERLINK("www.ugenergoaudit.ru", "Сайт организации: www.ugenergoaudit.ru")</f>
        <v>Сайт организации: www.ugenergoaudit.ru</v>
      </c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</row>
    <row r="75" spans="1:27" s="17" customFormat="1" ht="180" customHeight="1" x14ac:dyDescent="0.2">
      <c r="A75" s="20">
        <v>69</v>
      </c>
      <c r="B75" s="21" t="s">
        <v>533</v>
      </c>
      <c r="C75" s="22" t="s">
        <v>534</v>
      </c>
      <c r="D75" s="22" t="s">
        <v>535</v>
      </c>
      <c r="E75" s="22" t="s">
        <v>536</v>
      </c>
      <c r="F75" s="21" t="s">
        <v>537</v>
      </c>
      <c r="G75" s="23" t="str">
        <f>HYPERLINK("Перечень членов СРО-Э-105.docx", "Перечень членов СРО-Э-105")</f>
        <v>Перечень членов СРО-Э-105</v>
      </c>
      <c r="H75" s="23" t="s">
        <v>538</v>
      </c>
      <c r="I75" s="23" t="s">
        <v>539</v>
      </c>
      <c r="J75" s="22" t="s">
        <v>73</v>
      </c>
      <c r="K75" s="22" t="s">
        <v>540</v>
      </c>
      <c r="L75" s="22" t="s">
        <v>27</v>
      </c>
      <c r="M75" s="23" t="str">
        <f>HYPERLINK("Перечень исключенных членов СРО-Э-105.docx", "Перечень исключенных членов СРО-Э-105")</f>
        <v>Перечень исключенных членов СРО-Э-105</v>
      </c>
      <c r="N75" s="22" t="s">
        <v>28</v>
      </c>
      <c r="O75" s="23" t="str">
        <f>HYPERLINK("www.energoaudit.ecsro.ru", "Сайт организации: www.energoaudit.ecsro.ru")</f>
        <v>Сайт организации: www.energoaudit.ecsro.ru</v>
      </c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</row>
    <row r="76" spans="1:27" s="17" customFormat="1" ht="180" customHeight="1" x14ac:dyDescent="0.2">
      <c r="A76" s="20">
        <v>70</v>
      </c>
      <c r="B76" s="21" t="s">
        <v>541</v>
      </c>
      <c r="C76" s="22" t="s">
        <v>542</v>
      </c>
      <c r="D76" s="22" t="s">
        <v>543</v>
      </c>
      <c r="E76" s="22" t="s">
        <v>544</v>
      </c>
      <c r="F76" s="21" t="s">
        <v>545</v>
      </c>
      <c r="G76" s="23" t="str">
        <f>HYPERLINK("Перечень членов СРО-Э-109.docx", "Перечень членов СРО-Э-109")</f>
        <v>Перечень членов СРО-Э-109</v>
      </c>
      <c r="H76" s="23" t="s">
        <v>546</v>
      </c>
      <c r="I76" s="23" t="s">
        <v>547</v>
      </c>
      <c r="J76" s="22" t="s">
        <v>73</v>
      </c>
      <c r="K76" s="22" t="s">
        <v>548</v>
      </c>
      <c r="L76" s="22" t="s">
        <v>27</v>
      </c>
      <c r="M76" s="23" t="str">
        <f>HYPERLINK("Перечень исключенных членов СРО-Э-109.docx", "Перечень исключенных членов СРО-Э-109")</f>
        <v>Перечень исключенных членов СРО-Э-109</v>
      </c>
      <c r="N76" s="22" t="s">
        <v>28</v>
      </c>
      <c r="O76" s="23" t="str">
        <f>HYPERLINK("www.sroes.ru", "Сайт организации: www.sroes.ru")</f>
        <v>Сайт организации: www.sroes.ru</v>
      </c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</row>
    <row r="77" spans="1:27" s="17" customFormat="1" ht="180" customHeight="1" x14ac:dyDescent="0.2">
      <c r="A77" s="20">
        <v>71</v>
      </c>
      <c r="B77" s="21" t="s">
        <v>549</v>
      </c>
      <c r="C77" s="22" t="s">
        <v>550</v>
      </c>
      <c r="D77" s="22" t="s">
        <v>551</v>
      </c>
      <c r="E77" s="22" t="s">
        <v>552</v>
      </c>
      <c r="F77" s="21" t="s">
        <v>553</v>
      </c>
      <c r="G77" s="23" t="str">
        <f>HYPERLINK("Перечень членов СРО-Э-111.docx", "Перечень членов СРО-Э-111")</f>
        <v>Перечень членов СРО-Э-111</v>
      </c>
      <c r="H77" s="23" t="s">
        <v>554</v>
      </c>
      <c r="I77" s="23" t="s">
        <v>555</v>
      </c>
      <c r="J77" s="22" t="s">
        <v>25</v>
      </c>
      <c r="K77" s="22" t="s">
        <v>556</v>
      </c>
      <c r="L77" s="22" t="s">
        <v>27</v>
      </c>
      <c r="M77" s="23" t="str">
        <f>HYPERLINK("Перечень исключенных членов СРО-Э-111.docx", "Перечень исключенных членов СРО-Э-111")</f>
        <v>Перечень исключенных членов СРО-Э-111</v>
      </c>
      <c r="N77" s="22" t="s">
        <v>28</v>
      </c>
      <c r="O77" s="23" t="str">
        <f>HYPERLINK("www.skpoo.ru", "Сайт организации: www.skpoo.ru")</f>
        <v>Сайт организации: www.skpoo.ru</v>
      </c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</row>
    <row r="78" spans="1:27" s="17" customFormat="1" ht="180" customHeight="1" x14ac:dyDescent="0.2">
      <c r="A78" s="20">
        <v>72</v>
      </c>
      <c r="B78" s="21" t="s">
        <v>557</v>
      </c>
      <c r="C78" s="22" t="s">
        <v>676</v>
      </c>
      <c r="D78" s="28" t="s">
        <v>677</v>
      </c>
      <c r="E78" s="22" t="s">
        <v>558</v>
      </c>
      <c r="F78" s="21" t="s">
        <v>559</v>
      </c>
      <c r="G78" s="23" t="str">
        <f>HYPERLINK("Перечень членов СРО-Э-113.docx", "Перечень членов СРО-Э-113")</f>
        <v>Перечень членов СРО-Э-113</v>
      </c>
      <c r="H78" s="23" t="s">
        <v>560</v>
      </c>
      <c r="I78" s="23" t="s">
        <v>561</v>
      </c>
      <c r="J78" s="22" t="s">
        <v>73</v>
      </c>
      <c r="K78" s="22" t="s">
        <v>562</v>
      </c>
      <c r="L78" s="22" t="s">
        <v>27</v>
      </c>
      <c r="M78" s="23" t="str">
        <f>HYPERLINK("Перечень исключенных членов СРО-Э-113.docx", "Перечень исключенных членов СРО-Э-113")</f>
        <v>Перечень исключенных членов СРО-Э-113</v>
      </c>
      <c r="N78" s="22" t="s">
        <v>28</v>
      </c>
      <c r="O78" s="23" t="str">
        <f>HYPERLINK("www.kedrenergo.ru", "Сайт организации: www.kedrenergo.ru")</f>
        <v>Сайт организации: www.kedrenergo.ru</v>
      </c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</row>
    <row r="79" spans="1:27" s="17" customFormat="1" ht="180" customHeight="1" x14ac:dyDescent="0.2">
      <c r="A79" s="20">
        <v>73</v>
      </c>
      <c r="B79" s="21" t="s">
        <v>563</v>
      </c>
      <c r="C79" s="22" t="s">
        <v>564</v>
      </c>
      <c r="D79" s="22" t="s">
        <v>678</v>
      </c>
      <c r="E79" s="22" t="s">
        <v>565</v>
      </c>
      <c r="F79" s="21" t="s">
        <v>566</v>
      </c>
      <c r="G79" s="23" t="str">
        <f>HYPERLINK("Перечень членов СРО-Э-119.docx", "Перечень членов СРО-Э-119")</f>
        <v>Перечень членов СРО-Э-119</v>
      </c>
      <c r="H79" s="23" t="s">
        <v>567</v>
      </c>
      <c r="I79" s="23" t="s">
        <v>568</v>
      </c>
      <c r="J79" s="22" t="s">
        <v>25</v>
      </c>
      <c r="K79" s="22" t="s">
        <v>569</v>
      </c>
      <c r="L79" s="22" t="s">
        <v>27</v>
      </c>
      <c r="M79" s="23" t="str">
        <f>HYPERLINK("Перечень исключенных членов СРО-Э-119.docx", "Перечень исключенных членов СРО-Э-119")</f>
        <v>Перечень исключенных членов СРО-Э-119</v>
      </c>
      <c r="N79" s="22" t="s">
        <v>28</v>
      </c>
      <c r="O79" s="23" t="str">
        <f>HYPERLINK("www.naegkh.ru", "Сайт организации: www.naegkh.ru")</f>
        <v>Сайт организации: www.naegkh.ru</v>
      </c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</row>
    <row r="80" spans="1:27" s="17" customFormat="1" ht="180" customHeight="1" x14ac:dyDescent="0.2">
      <c r="A80" s="20">
        <v>74</v>
      </c>
      <c r="B80" s="21" t="s">
        <v>570</v>
      </c>
      <c r="C80" s="22" t="s">
        <v>571</v>
      </c>
      <c r="D80" s="22" t="s">
        <v>679</v>
      </c>
      <c r="E80" s="22" t="s">
        <v>572</v>
      </c>
      <c r="F80" s="21" t="s">
        <v>573</v>
      </c>
      <c r="G80" s="23" t="str">
        <f>HYPERLINK("Перечень членов СРО-Э-120.docx", "Перечень членов СРО-Э-120")</f>
        <v>Перечень членов СРО-Э-120</v>
      </c>
      <c r="H80" s="23" t="s">
        <v>574</v>
      </c>
      <c r="I80" s="23" t="s">
        <v>575</v>
      </c>
      <c r="J80" s="22" t="s">
        <v>25</v>
      </c>
      <c r="K80" s="22" t="s">
        <v>576</v>
      </c>
      <c r="L80" s="22" t="s">
        <v>27</v>
      </c>
      <c r="M80" s="23" t="str">
        <f>HYPERLINK("Перечень исключенных членов СРО-Э-120.docx", "Перечень исключенных членов СРО-Э-120")</f>
        <v>Перечень исключенных членов СРО-Э-120</v>
      </c>
      <c r="N80" s="22" t="s">
        <v>28</v>
      </c>
      <c r="O80" s="23" t="str">
        <f>HYPERLINK("www.vek-tlt.ru", "Сайт организации: www.vek-tlt.ru")</f>
        <v>Сайт организации: www.vek-tlt.ru</v>
      </c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</row>
    <row r="81" spans="1:27" s="17" customFormat="1" ht="180" customHeight="1" x14ac:dyDescent="0.2">
      <c r="A81" s="20">
        <v>75</v>
      </c>
      <c r="B81" s="31" t="s">
        <v>577</v>
      </c>
      <c r="C81" s="22" t="s">
        <v>578</v>
      </c>
      <c r="D81" s="22" t="s">
        <v>579</v>
      </c>
      <c r="E81" s="22" t="s">
        <v>580</v>
      </c>
      <c r="F81" s="21" t="s">
        <v>581</v>
      </c>
      <c r="G81" s="23" t="str">
        <f>HYPERLINK("Перечень членов СРО-Э-123.docx", "Перечень членов СРО-Э-123")</f>
        <v>Перечень членов СРО-Э-123</v>
      </c>
      <c r="H81" s="23" t="s">
        <v>582</v>
      </c>
      <c r="I81" s="29" t="s">
        <v>583</v>
      </c>
      <c r="J81" s="22" t="s">
        <v>25</v>
      </c>
      <c r="K81" s="22" t="s">
        <v>584</v>
      </c>
      <c r="L81" s="22" t="s">
        <v>27</v>
      </c>
      <c r="M81" s="23" t="str">
        <f>HYPERLINK("Перечень исключенных членов СРО-Э-123.docx", "Перечень исключенных членов СРО-Э-123")</f>
        <v>Перечень исключенных членов СРО-Э-123</v>
      </c>
      <c r="N81" s="22" t="s">
        <v>28</v>
      </c>
      <c r="O81" s="29" t="str">
        <f>HYPERLINK("www.sro-see.ru", "Сайт организации: www.sro-see.ru")</f>
        <v>Сайт организации: www.sro-see.ru</v>
      </c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</row>
    <row r="82" spans="1:27" s="17" customFormat="1" ht="180" customHeight="1" x14ac:dyDescent="0.2">
      <c r="A82" s="20">
        <v>76</v>
      </c>
      <c r="B82" s="31" t="s">
        <v>585</v>
      </c>
      <c r="C82" s="32" t="s">
        <v>586</v>
      </c>
      <c r="D82" s="32" t="s">
        <v>587</v>
      </c>
      <c r="E82" s="32" t="s">
        <v>588</v>
      </c>
      <c r="F82" s="32" t="s">
        <v>589</v>
      </c>
      <c r="G82" s="29" t="str">
        <f>HYPERLINK("Перечень членов СРО-Э-134.docx", "Перечень членов СРО-Э-134")</f>
        <v>Перечень членов СРО-Э-134</v>
      </c>
      <c r="H82" s="29" t="s">
        <v>590</v>
      </c>
      <c r="I82" s="29" t="s">
        <v>591</v>
      </c>
      <c r="J82" s="32" t="s">
        <v>25</v>
      </c>
      <c r="K82" s="32" t="s">
        <v>592</v>
      </c>
      <c r="L82" s="22" t="s">
        <v>27</v>
      </c>
      <c r="M82" s="23"/>
      <c r="N82" s="22" t="s">
        <v>28</v>
      </c>
      <c r="O82" s="29" t="str">
        <f>HYPERLINK("http://сро-энергоаудит.рф", "Сайт организации: http://сро-энергоаудит.рф")</f>
        <v>Сайт организации: http://сро-энергоаудит.рф</v>
      </c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</row>
    <row r="83" spans="1:27" s="17" customFormat="1" ht="180" customHeight="1" x14ac:dyDescent="0.2">
      <c r="A83" s="20">
        <v>77</v>
      </c>
      <c r="B83" s="31" t="s">
        <v>593</v>
      </c>
      <c r="C83" s="32" t="s">
        <v>594</v>
      </c>
      <c r="D83" s="32" t="s">
        <v>595</v>
      </c>
      <c r="E83" s="32" t="s">
        <v>596</v>
      </c>
      <c r="F83" s="32" t="s">
        <v>597</v>
      </c>
      <c r="G83" s="29" t="str">
        <f>HYPERLINK("Перечень членов СРО-Э-136.docx", "Перечень членов СРО-Э-136")</f>
        <v>Перечень членов СРО-Э-136</v>
      </c>
      <c r="H83" s="29" t="s">
        <v>598</v>
      </c>
      <c r="I83" s="29" t="s">
        <v>599</v>
      </c>
      <c r="J83" s="32" t="s">
        <v>25</v>
      </c>
      <c r="K83" s="32" t="s">
        <v>600</v>
      </c>
      <c r="L83" s="22" t="s">
        <v>27</v>
      </c>
      <c r="M83" s="23" t="str">
        <f>HYPERLINK("Перечень исключенных членов СРО-Э-136.docx", "Перечень исключенных членов СРО-Э-136")</f>
        <v>Перечень исключенных членов СРО-Э-136</v>
      </c>
      <c r="N83" s="22" t="s">
        <v>28</v>
      </c>
      <c r="O83" s="29" t="str">
        <f>HYPERLINK("www.sro-energoexpert.ru.", "Сайт организации: www.sro-energoexpert.ru.")</f>
        <v>Сайт организации: www.sro-energoexpert.ru.</v>
      </c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</row>
    <row r="84" spans="1:27" s="18" customFormat="1" ht="180" customHeight="1" x14ac:dyDescent="0.2">
      <c r="A84" s="20">
        <v>78</v>
      </c>
      <c r="B84" s="31" t="s">
        <v>601</v>
      </c>
      <c r="C84" s="32" t="s">
        <v>602</v>
      </c>
      <c r="D84" s="32" t="s">
        <v>603</v>
      </c>
      <c r="E84" s="32" t="s">
        <v>604</v>
      </c>
      <c r="F84" s="32" t="s">
        <v>605</v>
      </c>
      <c r="G84" s="33" t="str">
        <f>HYPERLINK("Перечень членов СРО-Э-139.docx", "Перечень членов СРО-Э-139")</f>
        <v>Перечень членов СРО-Э-139</v>
      </c>
      <c r="H84" s="29" t="s">
        <v>606</v>
      </c>
      <c r="I84" s="34" t="s">
        <v>607</v>
      </c>
      <c r="J84" s="32" t="s">
        <v>73</v>
      </c>
      <c r="K84" s="32" t="s">
        <v>608</v>
      </c>
      <c r="L84" s="22" t="s">
        <v>27</v>
      </c>
      <c r="M84" s="23" t="str">
        <f>HYPERLINK("Перечень исключенных членов СРО-Э-139.docx", "Перечень исключенных членов СРО-Э-139")</f>
        <v>Перечень исключенных членов СРО-Э-139</v>
      </c>
      <c r="N84" s="22" t="s">
        <v>28</v>
      </c>
      <c r="O84" s="29" t="str">
        <f>HYPERLINK("www.seaudit.ru", "Сайт организации: www.seaudit.ru")</f>
        <v>Сайт организации: www.seaudit.ru</v>
      </c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</row>
    <row r="85" spans="1:27" s="17" customFormat="1" ht="180" customHeight="1" x14ac:dyDescent="0.2">
      <c r="A85" s="20">
        <v>79</v>
      </c>
      <c r="B85" s="31" t="s">
        <v>609</v>
      </c>
      <c r="C85" s="32" t="s">
        <v>610</v>
      </c>
      <c r="D85" s="32" t="s">
        <v>611</v>
      </c>
      <c r="E85" s="32" t="s">
        <v>612</v>
      </c>
      <c r="F85" s="32" t="s">
        <v>613</v>
      </c>
      <c r="G85" s="29" t="str">
        <f>HYPERLINK("Перечень членов СРО-Э-142.docx", "Перечень членов СРО-Э-142")</f>
        <v>Перечень членов СРО-Э-142</v>
      </c>
      <c r="H85" s="29" t="s">
        <v>614</v>
      </c>
      <c r="I85" s="29" t="s">
        <v>507</v>
      </c>
      <c r="J85" s="32" t="s">
        <v>25</v>
      </c>
      <c r="K85" s="32" t="s">
        <v>615</v>
      </c>
      <c r="L85" s="22" t="s">
        <v>27</v>
      </c>
      <c r="M85" s="23" t="str">
        <f>HYPERLINK("Перечень исключенных членов СРО-Э-142.docx", "Перечень исключенных членов СРО-Э-142")</f>
        <v>Перечень исключенных членов СРО-Э-142</v>
      </c>
      <c r="N85" s="22" t="s">
        <v>28</v>
      </c>
      <c r="O85" s="29" t="str">
        <f>HYPERLINK("www.sroseu.ru  ", "Сайт организации: www.sroseu.ru  ")</f>
        <v xml:space="preserve">Сайт организации: www.sroseu.ru  </v>
      </c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</row>
    <row r="86" spans="1:27" s="17" customFormat="1" ht="180" customHeight="1" x14ac:dyDescent="0.2">
      <c r="A86" s="20">
        <v>80</v>
      </c>
      <c r="B86" s="31" t="s">
        <v>616</v>
      </c>
      <c r="C86" s="32" t="s">
        <v>617</v>
      </c>
      <c r="D86" s="32" t="s">
        <v>618</v>
      </c>
      <c r="E86" s="32" t="s">
        <v>619</v>
      </c>
      <c r="F86" s="32" t="s">
        <v>620</v>
      </c>
      <c r="G86" s="29" t="str">
        <f>HYPERLINK("Перечень членов СРО-Э-145.docx", "Перечень членов СРО-Э-145")</f>
        <v>Перечень членов СРО-Э-145</v>
      </c>
      <c r="H86" s="29" t="s">
        <v>621</v>
      </c>
      <c r="I86" s="29" t="s">
        <v>507</v>
      </c>
      <c r="J86" s="32" t="s">
        <v>25</v>
      </c>
      <c r="K86" s="32" t="s">
        <v>622</v>
      </c>
      <c r="L86" s="22" t="s">
        <v>27</v>
      </c>
      <c r="M86" s="23"/>
      <c r="N86" s="22" t="s">
        <v>28</v>
      </c>
      <c r="O86" s="29" t="str">
        <f>HYPERLINK("http://www.dvmees.ru", "Сайт организации: http://www.dvmees.ru")</f>
        <v>Сайт организации: http://www.dvmees.ru</v>
      </c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</row>
    <row r="87" spans="1:27" s="17" customFormat="1" ht="180" customHeight="1" x14ac:dyDescent="0.2">
      <c r="A87" s="20">
        <v>81</v>
      </c>
      <c r="B87" s="31" t="s">
        <v>616</v>
      </c>
      <c r="C87" s="32" t="s">
        <v>623</v>
      </c>
      <c r="D87" s="32" t="s">
        <v>624</v>
      </c>
      <c r="E87" s="32" t="s">
        <v>625</v>
      </c>
      <c r="F87" s="32" t="s">
        <v>626</v>
      </c>
      <c r="G87" s="29" t="str">
        <f>HYPERLINK("Перечень членов СРО-Э-146.docx", "Перечень членов СРО-Э-146")</f>
        <v>Перечень членов СРО-Э-146</v>
      </c>
      <c r="H87" s="29" t="s">
        <v>627</v>
      </c>
      <c r="I87" s="29" t="s">
        <v>507</v>
      </c>
      <c r="J87" s="32" t="s">
        <v>25</v>
      </c>
      <c r="K87" s="32" t="s">
        <v>628</v>
      </c>
      <c r="L87" s="22" t="s">
        <v>27</v>
      </c>
      <c r="M87" s="23" t="str">
        <f>HYPERLINK("Перечень исключенных членов СРО-Э-146.docx", "Перечень исключенных членов СРО-Э-146")</f>
        <v>Перечень исключенных членов СРО-Э-146</v>
      </c>
      <c r="N87" s="22" t="s">
        <v>28</v>
      </c>
      <c r="O87" s="29" t="str">
        <f>HYPERLINK("http://www.esaudit.ru", "Сайт организации: http://www.esaudit.ru")</f>
        <v>Сайт организации: http://www.esaudit.ru</v>
      </c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</row>
    <row r="88" spans="1:27" s="19" customFormat="1" ht="180" customHeight="1" x14ac:dyDescent="0.2">
      <c r="A88" s="20">
        <v>82</v>
      </c>
      <c r="B88" s="31" t="s">
        <v>616</v>
      </c>
      <c r="C88" s="32" t="s">
        <v>680</v>
      </c>
      <c r="D88" s="32" t="s">
        <v>681</v>
      </c>
      <c r="E88" s="32" t="s">
        <v>629</v>
      </c>
      <c r="F88" s="32" t="s">
        <v>630</v>
      </c>
      <c r="G88" s="29" t="str">
        <f>HYPERLINK("Перечень членов СРО-Э-147.docx", "Перечень членов СРО-Э-147")</f>
        <v>Перечень членов СРО-Э-147</v>
      </c>
      <c r="H88" s="29" t="s">
        <v>631</v>
      </c>
      <c r="I88" s="29" t="s">
        <v>507</v>
      </c>
      <c r="J88" s="32" t="s">
        <v>25</v>
      </c>
      <c r="K88" s="32" t="s">
        <v>632</v>
      </c>
      <c r="L88" s="22" t="s">
        <v>27</v>
      </c>
      <c r="M88" s="23" t="str">
        <f>HYPERLINK("Перечень исключенных членов СРО-Э-147.docx", "Перечень исключенных членов СРО-Э-147")</f>
        <v>Перечень исключенных членов СРО-Э-147</v>
      </c>
      <c r="N88" s="22" t="s">
        <v>28</v>
      </c>
      <c r="O88" s="29" t="str">
        <f>HYPERLINK("http://www.noeco.ru", "Сайт организации: http://www.noeco.ru")</f>
        <v>Сайт организации: http://www.noeco.ru</v>
      </c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</row>
    <row r="89" spans="1:27" s="19" customFormat="1" ht="180" customHeight="1" x14ac:dyDescent="0.2">
      <c r="A89" s="20">
        <v>83</v>
      </c>
      <c r="B89" s="31" t="s">
        <v>633</v>
      </c>
      <c r="C89" s="32" t="s">
        <v>634</v>
      </c>
      <c r="D89" s="32" t="s">
        <v>635</v>
      </c>
      <c r="E89" s="32" t="s">
        <v>636</v>
      </c>
      <c r="F89" s="32" t="s">
        <v>637</v>
      </c>
      <c r="G89" s="29" t="str">
        <f>HYPERLINK("Перечень членов СРО-Э-149.docx", "Перечень членов СРО-Э-149")</f>
        <v>Перечень членов СРО-Э-149</v>
      </c>
      <c r="H89" s="29" t="s">
        <v>638</v>
      </c>
      <c r="I89" s="29" t="s">
        <v>507</v>
      </c>
      <c r="J89" s="32" t="s">
        <v>25</v>
      </c>
      <c r="K89" s="32" t="s">
        <v>639</v>
      </c>
      <c r="L89" s="22" t="s">
        <v>27</v>
      </c>
      <c r="M89" s="23" t="str">
        <f>HYPERLINK("Перечень исключенных членов СРО-Э-149.docx", "Перечень исключенных членов СРО-Э-149")</f>
        <v>Перечень исключенных членов СРО-Э-149</v>
      </c>
      <c r="N89" s="22" t="s">
        <v>28</v>
      </c>
      <c r="O89" s="29" t="str">
        <f>HYPERLINK("www.caspyexpert.ru", "Сайт организации: www.caspyexpert.ru")</f>
        <v>Сайт организации: www.caspyexpert.ru</v>
      </c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</row>
    <row r="90" spans="1:27" ht="180" customHeight="1" x14ac:dyDescent="0.2">
      <c r="A90" s="20">
        <v>84</v>
      </c>
      <c r="B90" s="31" t="s">
        <v>633</v>
      </c>
      <c r="C90" s="32" t="s">
        <v>640</v>
      </c>
      <c r="D90" s="32" t="s">
        <v>641</v>
      </c>
      <c r="E90" s="32" t="s">
        <v>642</v>
      </c>
      <c r="F90" s="32" t="s">
        <v>643</v>
      </c>
      <c r="G90" s="29" t="str">
        <f>HYPERLINK("Перечень членов СРО-Э-150.docx", "Перечень членов СРО-Э-150")</f>
        <v>Перечень членов СРО-Э-150</v>
      </c>
      <c r="H90" s="29" t="s">
        <v>644</v>
      </c>
      <c r="I90" s="29" t="s">
        <v>507</v>
      </c>
      <c r="J90" s="32" t="s">
        <v>25</v>
      </c>
      <c r="K90" s="32" t="s">
        <v>645</v>
      </c>
      <c r="L90" s="22" t="s">
        <v>27</v>
      </c>
      <c r="M90" s="23" t="str">
        <f>HYPERLINK("Перечень исключенных членов СРО-Э-150.docx", "Перечень исключенных членов СРО-Э-150")</f>
        <v>Перечень исключенных членов СРО-Э-150</v>
      </c>
      <c r="N90" s="22" t="s">
        <v>28</v>
      </c>
      <c r="O90" s="29" t="str">
        <f>HYPERLINK("www.sro150.ru", "Сайт организации: www.sro150.ru")</f>
        <v>Сайт организации: www.sro150.ru</v>
      </c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</row>
    <row r="91" spans="1:27" ht="180" customHeight="1" x14ac:dyDescent="0.2">
      <c r="A91" s="20">
        <v>85</v>
      </c>
      <c r="B91" s="31" t="s">
        <v>646</v>
      </c>
      <c r="C91" s="32" t="s">
        <v>647</v>
      </c>
      <c r="D91" s="32" t="s">
        <v>648</v>
      </c>
      <c r="E91" s="32" t="s">
        <v>649</v>
      </c>
      <c r="F91" s="32" t="s">
        <v>650</v>
      </c>
      <c r="G91" s="29" t="str">
        <f>HYPERLINK("Перечень членов СРО-Э-151.docx", "Перечень членов СРО-Э-151")</f>
        <v>Перечень членов СРО-Э-151</v>
      </c>
      <c r="H91" s="29" t="s">
        <v>651</v>
      </c>
      <c r="I91" s="29" t="s">
        <v>507</v>
      </c>
      <c r="J91" s="32" t="s">
        <v>25</v>
      </c>
      <c r="K91" s="32" t="s">
        <v>652</v>
      </c>
      <c r="L91" s="22" t="s">
        <v>27</v>
      </c>
      <c r="M91" s="23" t="str">
        <f>HYPERLINK("Перечень исключенных членов СРО-Э-151.docx", "Перечень исключенных членов СРО-Э-151")</f>
        <v>Перечень исключенных членов СРО-Э-151</v>
      </c>
      <c r="N91" s="22" t="s">
        <v>28</v>
      </c>
      <c r="O91" s="29" t="str">
        <f>HYPERLINK("www.sodenergo.ru", "Сайт организации: www.sodenergo.ru")</f>
        <v>Сайт организации: www.sodenergo.ru</v>
      </c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</row>
    <row r="92" spans="1:27" ht="180" customHeight="1" x14ac:dyDescent="0.2">
      <c r="A92" s="20">
        <v>86</v>
      </c>
      <c r="B92" s="31" t="s">
        <v>653</v>
      </c>
      <c r="C92" s="32" t="s">
        <v>654</v>
      </c>
      <c r="D92" s="32" t="s">
        <v>655</v>
      </c>
      <c r="E92" s="32" t="s">
        <v>656</v>
      </c>
      <c r="F92" s="32" t="s">
        <v>657</v>
      </c>
      <c r="G92" s="29" t="str">
        <f>HYPERLINK("Перечень членов СРО-Э-153.docx", "Перечень членов СРО-Э-153")</f>
        <v>Перечень членов СРО-Э-153</v>
      </c>
      <c r="H92" s="29" t="s">
        <v>658</v>
      </c>
      <c r="I92" s="29" t="s">
        <v>507</v>
      </c>
      <c r="J92" s="32" t="s">
        <v>25</v>
      </c>
      <c r="K92" s="32" t="s">
        <v>659</v>
      </c>
      <c r="L92" s="22" t="s">
        <v>27</v>
      </c>
      <c r="M92" s="23" t="str">
        <f>HYPERLINK("Перечень исключенных членов СРО-Э-153.docx", "Перечень исключенных членов СРО-Э-153")</f>
        <v>Перечень исключенных членов СРО-Э-153</v>
      </c>
      <c r="N92" s="22" t="s">
        <v>28</v>
      </c>
      <c r="O92" s="29" t="str">
        <f>HYPERLINK("http://www.oesp.ru/", "Сайт организации: http://www.oesp.ru/")</f>
        <v>Сайт организации: http://www.oesp.ru/</v>
      </c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</row>
    <row r="93" spans="1:27" ht="180" customHeight="1" x14ac:dyDescent="0.2">
      <c r="A93" s="20">
        <v>87</v>
      </c>
      <c r="B93" s="31" t="s">
        <v>660</v>
      </c>
      <c r="C93" s="32" t="s">
        <v>661</v>
      </c>
      <c r="D93" s="32" t="s">
        <v>662</v>
      </c>
      <c r="E93" s="32" t="s">
        <v>663</v>
      </c>
      <c r="F93" s="32" t="s">
        <v>664</v>
      </c>
      <c r="G93" s="29" t="str">
        <f>HYPERLINK("Перечень членов СРО-Э-154.docx", "Перечень членов СРО-Э-154")</f>
        <v>Перечень членов СРО-Э-154</v>
      </c>
      <c r="H93" s="29" t="s">
        <v>665</v>
      </c>
      <c r="I93" s="29" t="s">
        <v>507</v>
      </c>
      <c r="J93" s="32" t="s">
        <v>25</v>
      </c>
      <c r="K93" s="32" t="s">
        <v>666</v>
      </c>
      <c r="L93" s="22" t="s">
        <v>27</v>
      </c>
      <c r="M93" s="23" t="str">
        <f>HYPERLINK("Перечень исключенных членов СРО-Э-154.docx", "Перечень исключенных членов СРО-Э-154")</f>
        <v>Перечень исключенных членов СРО-Э-154</v>
      </c>
      <c r="N93" s="22" t="s">
        <v>28</v>
      </c>
      <c r="O93" s="29" t="str">
        <f>HYPERLINK("http://energoexp.ru/", "Сайт организации: http://energoexp.ru/")</f>
        <v>Сайт организации: http://energoexp.ru/</v>
      </c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</row>
    <row r="94" spans="1:27" s="15" customFormat="1" ht="180" customHeight="1" x14ac:dyDescent="0.2">
      <c r="A94" s="20">
        <v>88</v>
      </c>
      <c r="B94" s="31" t="s">
        <v>667</v>
      </c>
      <c r="C94" s="32" t="s">
        <v>668</v>
      </c>
      <c r="D94" s="32" t="s">
        <v>669</v>
      </c>
      <c r="E94" s="32" t="s">
        <v>670</v>
      </c>
      <c r="F94" s="31" t="s">
        <v>671</v>
      </c>
      <c r="G94" s="29" t="str">
        <f>HYPERLINK("Перечень членов СРО-Э-155.docx", "Перечень членов СРО-Э-155")</f>
        <v>Перечень членов СРО-Э-155</v>
      </c>
      <c r="H94" s="29" t="s">
        <v>672</v>
      </c>
      <c r="I94" s="29" t="s">
        <v>507</v>
      </c>
      <c r="J94" s="32" t="s">
        <v>25</v>
      </c>
      <c r="K94" s="32" t="s">
        <v>673</v>
      </c>
      <c r="L94" s="22" t="s">
        <v>27</v>
      </c>
      <c r="M94" s="23" t="str">
        <f>HYPERLINK("Перечень исключенных членов СРО-Э-155.docx", "Перечень исключенных членов СРО-Э-155")</f>
        <v>Перечень исключенных членов СРО-Э-155</v>
      </c>
      <c r="N94" s="22" t="s">
        <v>28</v>
      </c>
      <c r="O94" s="29" t="str">
        <f>HYPERLINK("www.maeo.ru", "Сайт организации: www.maeo.ru")</f>
        <v>Сайт организации: www.maeo.ru</v>
      </c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</row>
  </sheetData>
  <mergeCells count="3">
    <mergeCell ref="A1:O1"/>
    <mergeCell ref="A2:O2"/>
    <mergeCell ref="A3:O3"/>
  </mergeCells>
  <hyperlinks>
    <hyperlink ref="H7" r:id="rId1"/>
    <hyperlink ref="I7" r:id="rId2"/>
    <hyperlink ref="H8" r:id="rId3"/>
    <hyperlink ref="I8" r:id="rId4"/>
    <hyperlink ref="H9" r:id="rId5"/>
    <hyperlink ref="I9" r:id="rId6"/>
    <hyperlink ref="H10" r:id="rId7"/>
    <hyperlink ref="H11" r:id="rId8"/>
    <hyperlink ref="I11" r:id="rId9"/>
    <hyperlink ref="H12" r:id="rId10"/>
    <hyperlink ref="I12" r:id="rId11"/>
    <hyperlink ref="H13" r:id="rId12"/>
    <hyperlink ref="I13" r:id="rId13"/>
    <hyperlink ref="H14" r:id="rId14"/>
    <hyperlink ref="I14" r:id="rId15"/>
    <hyperlink ref="H15" r:id="rId16"/>
    <hyperlink ref="I15" r:id="rId17"/>
    <hyperlink ref="H16" r:id="rId18"/>
    <hyperlink ref="I16" r:id="rId19"/>
    <hyperlink ref="H17" r:id="rId20"/>
    <hyperlink ref="I17" r:id="rId21"/>
    <hyperlink ref="H18" r:id="rId22"/>
    <hyperlink ref="I18" r:id="rId23"/>
    <hyperlink ref="H19" r:id="rId24"/>
    <hyperlink ref="I19" r:id="rId25"/>
    <hyperlink ref="H20" r:id="rId26"/>
    <hyperlink ref="I20" r:id="rId27"/>
    <hyperlink ref="H21" r:id="rId28"/>
    <hyperlink ref="I21" r:id="rId29"/>
    <hyperlink ref="H22" r:id="rId30"/>
    <hyperlink ref="I22" r:id="rId31"/>
    <hyperlink ref="H23" r:id="rId32"/>
    <hyperlink ref="I23" r:id="rId33"/>
    <hyperlink ref="H24" r:id="rId34"/>
    <hyperlink ref="I24" r:id="rId35"/>
    <hyperlink ref="H25" r:id="rId36"/>
    <hyperlink ref="I25" r:id="rId37"/>
    <hyperlink ref="H26" r:id="rId38"/>
    <hyperlink ref="I26" r:id="rId39"/>
    <hyperlink ref="H27" r:id="rId40"/>
    <hyperlink ref="I27" r:id="rId41"/>
    <hyperlink ref="H28" r:id="rId42"/>
    <hyperlink ref="I28" r:id="rId43"/>
    <hyperlink ref="H29" r:id="rId44"/>
    <hyperlink ref="I29" r:id="rId45"/>
    <hyperlink ref="H30" r:id="rId46"/>
    <hyperlink ref="I30" r:id="rId47"/>
    <hyperlink ref="H31" r:id="rId48"/>
    <hyperlink ref="I31" r:id="rId49"/>
    <hyperlink ref="H32" r:id="rId50"/>
    <hyperlink ref="I32" r:id="rId51"/>
    <hyperlink ref="H33" r:id="rId52"/>
    <hyperlink ref="I33" r:id="rId53"/>
    <hyperlink ref="H34" r:id="rId54"/>
    <hyperlink ref="I34" r:id="rId55"/>
    <hyperlink ref="H35" r:id="rId56"/>
    <hyperlink ref="I35" r:id="rId57"/>
    <hyperlink ref="H36" r:id="rId58"/>
    <hyperlink ref="I36" r:id="rId59"/>
    <hyperlink ref="H37" r:id="rId60"/>
    <hyperlink ref="I37" r:id="rId61"/>
    <hyperlink ref="H38" r:id="rId62"/>
    <hyperlink ref="I38" r:id="rId63"/>
    <hyperlink ref="H39" r:id="rId64"/>
    <hyperlink ref="I39" r:id="rId65"/>
    <hyperlink ref="H40" r:id="rId66"/>
    <hyperlink ref="I40" r:id="rId67"/>
    <hyperlink ref="H41" r:id="rId68"/>
    <hyperlink ref="I41" r:id="rId69"/>
    <hyperlink ref="H42" r:id="rId70"/>
    <hyperlink ref="I42" r:id="rId71"/>
    <hyperlink ref="H43" r:id="rId72"/>
    <hyperlink ref="I43" r:id="rId73"/>
    <hyperlink ref="H44" r:id="rId74"/>
    <hyperlink ref="I44" r:id="rId75"/>
    <hyperlink ref="H45" r:id="rId76"/>
    <hyperlink ref="I45" r:id="rId77"/>
    <hyperlink ref="H46" r:id="rId78"/>
    <hyperlink ref="I46" r:id="rId79"/>
    <hyperlink ref="H47" r:id="rId80"/>
    <hyperlink ref="I47" r:id="rId81"/>
    <hyperlink ref="H48" r:id="rId82"/>
    <hyperlink ref="I48" r:id="rId83"/>
    <hyperlink ref="H49" r:id="rId84"/>
    <hyperlink ref="I49" r:id="rId85"/>
    <hyperlink ref="H50" r:id="rId86"/>
    <hyperlink ref="I50" r:id="rId87"/>
    <hyperlink ref="H51" r:id="rId88"/>
    <hyperlink ref="I51" r:id="rId89"/>
    <hyperlink ref="H52" r:id="rId90"/>
    <hyperlink ref="I52" r:id="rId91"/>
    <hyperlink ref="H53" r:id="rId92"/>
    <hyperlink ref="I53" r:id="rId93"/>
    <hyperlink ref="H54" r:id="rId94"/>
    <hyperlink ref="I54" r:id="rId95"/>
    <hyperlink ref="H55" r:id="rId96"/>
    <hyperlink ref="I55" r:id="rId97"/>
    <hyperlink ref="H56" r:id="rId98"/>
    <hyperlink ref="I56" r:id="rId99"/>
    <hyperlink ref="H57" r:id="rId100"/>
    <hyperlink ref="I57" r:id="rId101"/>
    <hyperlink ref="H58" r:id="rId102"/>
    <hyperlink ref="I58" r:id="rId103"/>
    <hyperlink ref="H59" r:id="rId104"/>
    <hyperlink ref="I59" r:id="rId105"/>
    <hyperlink ref="H60" r:id="rId106"/>
    <hyperlink ref="I60" r:id="rId107"/>
    <hyperlink ref="H61" r:id="rId108"/>
    <hyperlink ref="I61" r:id="rId109"/>
    <hyperlink ref="H62" r:id="rId110"/>
    <hyperlink ref="I62" r:id="rId111"/>
    <hyperlink ref="H63" r:id="rId112"/>
    <hyperlink ref="I63" r:id="rId113"/>
    <hyperlink ref="H64" r:id="rId114"/>
    <hyperlink ref="I64" r:id="rId115"/>
    <hyperlink ref="H65" r:id="rId116"/>
    <hyperlink ref="I65" r:id="rId117"/>
    <hyperlink ref="H66" r:id="rId118"/>
    <hyperlink ref="I66" r:id="rId119"/>
    <hyperlink ref="H67" r:id="rId120"/>
    <hyperlink ref="I67" r:id="rId121"/>
    <hyperlink ref="H68" r:id="rId122"/>
    <hyperlink ref="I68" r:id="rId123"/>
    <hyperlink ref="H69" r:id="rId124"/>
    <hyperlink ref="I69" r:id="rId125"/>
    <hyperlink ref="H70" r:id="rId126"/>
    <hyperlink ref="I70" r:id="rId127"/>
    <hyperlink ref="H71" r:id="rId128"/>
    <hyperlink ref="I71" r:id="rId129"/>
    <hyperlink ref="H72" r:id="rId130"/>
    <hyperlink ref="I72" r:id="rId131"/>
    <hyperlink ref="H73" r:id="rId132"/>
    <hyperlink ref="I73" r:id="rId133"/>
    <hyperlink ref="H74" r:id="rId134"/>
    <hyperlink ref="I74" r:id="rId135"/>
    <hyperlink ref="H75" r:id="rId136"/>
    <hyperlink ref="I75" r:id="rId137"/>
    <hyperlink ref="H76" r:id="rId138"/>
    <hyperlink ref="I76" r:id="rId139"/>
    <hyperlink ref="H77" r:id="rId140"/>
    <hyperlink ref="I77" r:id="rId141"/>
    <hyperlink ref="H78" r:id="rId142"/>
    <hyperlink ref="I78" r:id="rId143"/>
    <hyperlink ref="H79" r:id="rId144"/>
    <hyperlink ref="I79" r:id="rId145"/>
    <hyperlink ref="H80" r:id="rId146"/>
    <hyperlink ref="I80" r:id="rId147"/>
    <hyperlink ref="H81" r:id="rId148"/>
    <hyperlink ref="I81" r:id="rId149"/>
    <hyperlink ref="H82" r:id="rId150"/>
    <hyperlink ref="I82" r:id="rId151"/>
    <hyperlink ref="H83" r:id="rId152"/>
    <hyperlink ref="I83" r:id="rId153"/>
    <hyperlink ref="H84" r:id="rId154"/>
    <hyperlink ref="I84" r:id="rId155"/>
    <hyperlink ref="H85" r:id="rId156"/>
    <hyperlink ref="I85" r:id="rId157"/>
    <hyperlink ref="H86" r:id="rId158"/>
    <hyperlink ref="I86" r:id="rId159"/>
    <hyperlink ref="H87" r:id="rId160"/>
    <hyperlink ref="I87" r:id="rId161"/>
    <hyperlink ref="H88" r:id="rId162"/>
    <hyperlink ref="I88" r:id="rId163"/>
    <hyperlink ref="H89" r:id="rId164"/>
    <hyperlink ref="I89" r:id="rId165"/>
    <hyperlink ref="H90" r:id="rId166"/>
    <hyperlink ref="I90" r:id="rId167"/>
    <hyperlink ref="H91" r:id="rId168"/>
    <hyperlink ref="I91" r:id="rId169"/>
    <hyperlink ref="H92" r:id="rId170"/>
    <hyperlink ref="I92" r:id="rId171"/>
    <hyperlink ref="H93" r:id="rId172"/>
    <hyperlink ref="I93" r:id="rId173"/>
    <hyperlink ref="H94" r:id="rId174"/>
    <hyperlink ref="I94" r:id="rId175"/>
  </hyperlinks>
  <pageMargins left="0.75" right="0.75" top="1" bottom="1" header="0.51180555555555496" footer="0.51180555555555496"/>
  <pageSetup paperSize="8" scale="53" firstPageNumber="0" fitToHeight="0" orientation="landscape" r:id="rId176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основная таблица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DegtyarevVV</dc:creator>
  <dc:description/>
  <cp:lastModifiedBy>Федулов Станислав Святославович</cp:lastModifiedBy>
  <cp:revision>0</cp:revision>
  <cp:lastPrinted>2020-01-27T10:54:38Z</cp:lastPrinted>
  <dcterms:created xsi:type="dcterms:W3CDTF">2010-07-27T06:51:01Z</dcterms:created>
  <dcterms:modified xsi:type="dcterms:W3CDTF">2020-11-10T13:32:17Z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Организация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